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 activeTab="3"/>
  </bookViews>
  <sheets>
    <sheet name="Budget  2019 TEST" sheetId="13" r:id="rId1"/>
    <sheet name="Budget  2019 test suivant P.Del" sheetId="12" r:id="rId2"/>
    <sheet name="Onglet revu P Del" sheetId="14" r:id="rId3"/>
    <sheet name="comparatif DAE" sheetId="1" r:id="rId4"/>
    <sheet name="test" sheetId="2" r:id="rId5"/>
    <sheet name="Feuil3" sheetId="3" r:id="rId6"/>
  </sheets>
  <externalReferences>
    <externalReference r:id="rId7"/>
  </externalReferences>
  <definedNames>
    <definedName name="_xlnm._FilterDatabase" localSheetId="0" hidden="1">'Budget  2019 TEST'!$A$2:$BC$39</definedName>
    <definedName name="_xlnm._FilterDatabase" localSheetId="1" hidden="1">'Budget  2019 test suivant P.Del'!$A$2:$BD$39</definedName>
    <definedName name="_xlnm._FilterDatabase" localSheetId="2" hidden="1">'Onglet revu P Del'!$A$2:$BD$39</definedName>
    <definedName name="Airbus">[1]HYP!$A$17:$L$26</definedName>
    <definedName name="annee">'[1]Airbus 2017'!$B$1</definedName>
    <definedName name="Cormam" localSheetId="0">'Budget  2019 TEST'!$3:$3</definedName>
    <definedName name="Cormam" localSheetId="1">'Budget  2019 test suivant P.Del'!$3:$3</definedName>
    <definedName name="Cormam" localSheetId="2">'Onglet revu P Del'!$3:$3</definedName>
    <definedName name="Cormam">#REF!</definedName>
    <definedName name="data" localSheetId="0">#REF!</definedName>
    <definedName name="data" localSheetId="1">#REF!</definedName>
    <definedName name="data" localSheetId="2">#REF!</definedName>
    <definedName name="data">#REF!</definedName>
    <definedName name="data062018" localSheetId="0">#REF!</definedName>
    <definedName name="data062018" localSheetId="1">#REF!</definedName>
    <definedName name="data062018" localSheetId="2">#REF!</definedName>
    <definedName name="data062018">#REF!</definedName>
    <definedName name="data2017" localSheetId="0">#REF!</definedName>
    <definedName name="data2017" localSheetId="1">#REF!</definedName>
    <definedName name="data2017" localSheetId="2">#REF!</definedName>
    <definedName name="data2017">#REF!</definedName>
    <definedName name="data2017o1" localSheetId="0">#REF!</definedName>
    <definedName name="data2017o1" localSheetId="1">#REF!</definedName>
    <definedName name="data2017o1" localSheetId="2">#REF!</definedName>
    <definedName name="data2017o1">#REF!</definedName>
    <definedName name="data2017o2" localSheetId="0">#REF!</definedName>
    <definedName name="data2017o2" localSheetId="1">#REF!</definedName>
    <definedName name="data2017o2" localSheetId="2">#REF!</definedName>
    <definedName name="data2017o2">#REF!</definedName>
    <definedName name="ecoti" localSheetId="0">'Budget  2019 TEST'!$V:$V</definedName>
    <definedName name="ecoti" localSheetId="1">'Budget  2019 test suivant P.Del'!$W:$W</definedName>
    <definedName name="ecoti" localSheetId="2">'Onglet revu P Del'!$W:$W</definedName>
    <definedName name="ecoti">'[1]Synthèse 2017'!$Q:$Q</definedName>
    <definedName name="table2018">'[1]Data 2018'!$A$2:$S$128</definedName>
    <definedName name="uktmp" localSheetId="0">'Budget  2019 TEST'!$U:$U</definedName>
    <definedName name="uktmp" localSheetId="1">'Budget  2019 test suivant P.Del'!$V:$V</definedName>
    <definedName name="uktmp" localSheetId="2">'Onglet revu P Del'!$V:$V</definedName>
    <definedName name="uktmp">'[1]Synthèse 2017'!$P:$P</definedName>
    <definedName name="yield" localSheetId="0">'Budget  2019 TEST'!$T:$T</definedName>
    <definedName name="yield" localSheetId="1">'Budget  2019 test suivant P.Del'!$U:$U</definedName>
    <definedName name="yield" localSheetId="2">'Onglet revu P Del'!$U:$U</definedName>
    <definedName name="yield">'[1]Synthèse 2017'!$O:$O</definedName>
    <definedName name="_xlnm.Print_Area" localSheetId="0">'Budget  2019 TEST'!$A$1:$R$42</definedName>
    <definedName name="_xlnm.Print_Area" localSheetId="1">'Budget  2019 test suivant P.Del'!$A$1:$S$42</definedName>
    <definedName name="_xlnm.Print_Area" localSheetId="2">'Onglet revu P Del'!$A$1:$S$42</definedName>
  </definedNames>
  <calcPr calcId="145621"/>
</workbook>
</file>

<file path=xl/calcChain.xml><?xml version="1.0" encoding="utf-8"?>
<calcChain xmlns="http://schemas.openxmlformats.org/spreadsheetml/2006/main">
  <c r="T57" i="14" l="1"/>
  <c r="N54" i="14"/>
  <c r="L54" i="14"/>
  <c r="Z53" i="14"/>
  <c r="Y53" i="14"/>
  <c r="G53" i="14"/>
  <c r="X52" i="14"/>
  <c r="W52" i="14"/>
  <c r="G52" i="14"/>
  <c r="Z51" i="14"/>
  <c r="X51" i="14"/>
  <c r="G51" i="14"/>
  <c r="Z50" i="14"/>
  <c r="Y50" i="14"/>
  <c r="X50" i="14"/>
  <c r="W50" i="14"/>
  <c r="S50" i="14"/>
  <c r="R50" i="14"/>
  <c r="Q50" i="14"/>
  <c r="P50" i="14"/>
  <c r="O50" i="14"/>
  <c r="N50" i="14"/>
  <c r="M50" i="14"/>
  <c r="L50" i="14"/>
  <c r="S44" i="14"/>
  <c r="R44" i="14"/>
  <c r="Q44" i="14"/>
  <c r="P44" i="14"/>
  <c r="O44" i="14"/>
  <c r="O54" i="14" s="1"/>
  <c r="N44" i="14"/>
  <c r="M44" i="14"/>
  <c r="M54" i="14" s="1"/>
  <c r="L44" i="14"/>
  <c r="K44" i="14"/>
  <c r="J44" i="14"/>
  <c r="H44" i="14"/>
  <c r="G42" i="14"/>
  <c r="AU39" i="14"/>
  <c r="AW39" i="14" s="1"/>
  <c r="AY39" i="14" s="1"/>
  <c r="BD38" i="14"/>
  <c r="BC38" i="14"/>
  <c r="BB38" i="14"/>
  <c r="BA38" i="14"/>
  <c r="AZ38" i="14"/>
  <c r="AT38" i="14"/>
  <c r="AS38" i="14"/>
  <c r="AR38" i="14"/>
  <c r="AQ38" i="14"/>
  <c r="AO38" i="14"/>
  <c r="AN38" i="14"/>
  <c r="X38" i="14"/>
  <c r="AU37" i="14"/>
  <c r="AW37" i="14" s="1"/>
  <c r="W37" i="14"/>
  <c r="X37" i="14" s="1"/>
  <c r="K37" i="14"/>
  <c r="K42" i="14" s="1"/>
  <c r="AU36" i="14"/>
  <c r="AW36" i="14" s="1"/>
  <c r="W36" i="14"/>
  <c r="X36" i="14" s="1"/>
  <c r="Q36" i="14"/>
  <c r="R36" i="14" s="1"/>
  <c r="AU35" i="14"/>
  <c r="AW35" i="14" s="1"/>
  <c r="W35" i="14"/>
  <c r="X35" i="14" s="1"/>
  <c r="O35" i="14"/>
  <c r="P35" i="14" s="1"/>
  <c r="M35" i="14"/>
  <c r="AU34" i="14"/>
  <c r="AW34" i="14" s="1"/>
  <c r="W34" i="14"/>
  <c r="X34" i="14" s="1"/>
  <c r="Q34" i="14"/>
  <c r="AU33" i="14"/>
  <c r="W33" i="14"/>
  <c r="X33" i="14" s="1"/>
  <c r="R33" i="14"/>
  <c r="AU32" i="14"/>
  <c r="AW32" i="14" s="1"/>
  <c r="W32" i="14"/>
  <c r="X32" i="14" s="1"/>
  <c r="M32" i="14"/>
  <c r="N32" i="14" s="1"/>
  <c r="J32" i="14"/>
  <c r="AU31" i="14"/>
  <c r="AW31" i="14" s="1"/>
  <c r="W31" i="14"/>
  <c r="X31" i="14" s="1"/>
  <c r="M31" i="14"/>
  <c r="AU30" i="14"/>
  <c r="AW30" i="14" s="1"/>
  <c r="W30" i="14"/>
  <c r="X30" i="14" s="1"/>
  <c r="L30" i="14"/>
  <c r="M30" i="14" s="1"/>
  <c r="AU29" i="14"/>
  <c r="AW29" i="14" s="1"/>
  <c r="W29" i="14"/>
  <c r="X29" i="14" s="1"/>
  <c r="N29" i="14"/>
  <c r="AU28" i="14"/>
  <c r="AW28" i="14" s="1"/>
  <c r="W28" i="14"/>
  <c r="X28" i="14" s="1"/>
  <c r="Q28" i="14"/>
  <c r="AU27" i="14"/>
  <c r="AW27" i="14" s="1"/>
  <c r="W27" i="14"/>
  <c r="X27" i="14" s="1"/>
  <c r="L27" i="14"/>
  <c r="AU26" i="14"/>
  <c r="AW26" i="14" s="1"/>
  <c r="W26" i="14"/>
  <c r="X26" i="14" s="1"/>
  <c r="AU25" i="14"/>
  <c r="AW25" i="14" s="1"/>
  <c r="W25" i="14"/>
  <c r="X25" i="14" s="1"/>
  <c r="Q25" i="14"/>
  <c r="H25" i="14"/>
  <c r="AU24" i="14"/>
  <c r="AW24" i="14" s="1"/>
  <c r="W24" i="14"/>
  <c r="X24" i="14" s="1"/>
  <c r="Q24" i="14"/>
  <c r="J24" i="14"/>
  <c r="H24" i="14"/>
  <c r="AU23" i="14"/>
  <c r="AW23" i="14" s="1"/>
  <c r="W23" i="14"/>
  <c r="X23" i="14" s="1"/>
  <c r="Q23" i="14"/>
  <c r="AU22" i="14"/>
  <c r="X22" i="14"/>
  <c r="Q22" i="14"/>
  <c r="AU21" i="14"/>
  <c r="W21" i="14"/>
  <c r="X21" i="14" s="1"/>
  <c r="U21" i="14"/>
  <c r="Q21" i="14"/>
  <c r="AU20" i="14"/>
  <c r="W20" i="14"/>
  <c r="X20" i="14" s="1"/>
  <c r="N20" i="14"/>
  <c r="O20" i="14" s="1"/>
  <c r="J20" i="14"/>
  <c r="H20" i="14"/>
  <c r="AU19" i="14"/>
  <c r="AW19" i="14" s="1"/>
  <c r="W19" i="14"/>
  <c r="X19" i="14" s="1"/>
  <c r="U19" i="14"/>
  <c r="Q19" i="14"/>
  <c r="R19" i="14" s="1"/>
  <c r="AU18" i="14"/>
  <c r="AW18" i="14" s="1"/>
  <c r="AO18" i="14"/>
  <c r="AP18" i="14" s="1"/>
  <c r="AN18" i="14"/>
  <c r="AB18" i="14"/>
  <c r="W18" i="14"/>
  <c r="X18" i="14" s="1"/>
  <c r="Q18" i="14"/>
  <c r="H18" i="14"/>
  <c r="AW17" i="14"/>
  <c r="W17" i="14"/>
  <c r="X17" i="14" s="1"/>
  <c r="U17" i="14"/>
  <c r="Q17" i="14"/>
  <c r="R17" i="14" s="1"/>
  <c r="AU16" i="14"/>
  <c r="W16" i="14"/>
  <c r="X16" i="14" s="1"/>
  <c r="L16" i="14"/>
  <c r="AU15" i="14"/>
  <c r="AW15" i="14" s="1"/>
  <c r="W15" i="14"/>
  <c r="X15" i="14" s="1"/>
  <c r="Q15" i="14"/>
  <c r="H15" i="14"/>
  <c r="AU14" i="14"/>
  <c r="AW14" i="14" s="1"/>
  <c r="W14" i="14"/>
  <c r="X14" i="14" s="1"/>
  <c r="Q14" i="14"/>
  <c r="AU13" i="14"/>
  <c r="W13" i="14"/>
  <c r="X13" i="14" s="1"/>
  <c r="L13" i="14"/>
  <c r="M13" i="14" s="1"/>
  <c r="N13" i="14" s="1"/>
  <c r="I13" i="14"/>
  <c r="AU12" i="14"/>
  <c r="W12" i="14"/>
  <c r="X12" i="14" s="1"/>
  <c r="M12" i="14"/>
  <c r="I12" i="14"/>
  <c r="H12" i="14"/>
  <c r="AW11" i="14"/>
  <c r="W11" i="14"/>
  <c r="X11" i="14" s="1"/>
  <c r="Q11" i="14"/>
  <c r="R11" i="14" s="1"/>
  <c r="AU10" i="14"/>
  <c r="AW10" i="14" s="1"/>
  <c r="W10" i="14"/>
  <c r="X10" i="14" s="1"/>
  <c r="Q10" i="14"/>
  <c r="R10" i="14" s="1"/>
  <c r="AU9" i="14"/>
  <c r="AW9" i="14" s="1"/>
  <c r="W9" i="14"/>
  <c r="X9" i="14" s="1"/>
  <c r="Q9" i="14"/>
  <c r="AU8" i="14"/>
  <c r="AW8" i="14" s="1"/>
  <c r="W8" i="14"/>
  <c r="X8" i="14" s="1"/>
  <c r="R8" i="14"/>
  <c r="AU7" i="14"/>
  <c r="W7" i="14"/>
  <c r="X7" i="14" s="1"/>
  <c r="Q7" i="14"/>
  <c r="AU6" i="14"/>
  <c r="W6" i="14"/>
  <c r="X6" i="14" s="1"/>
  <c r="R6" i="14"/>
  <c r="AU5" i="14"/>
  <c r="W5" i="14"/>
  <c r="X5" i="14" s="1"/>
  <c r="P5" i="14"/>
  <c r="Q5" i="14" s="1"/>
  <c r="AU4" i="14"/>
  <c r="AW4" i="14" s="1"/>
  <c r="W4" i="14"/>
  <c r="X4" i="14" s="1"/>
  <c r="L4" i="14"/>
  <c r="AU3" i="14"/>
  <c r="AW3" i="14" s="1"/>
  <c r="W3" i="14"/>
  <c r="X3" i="14" s="1"/>
  <c r="L51" i="14" l="1"/>
  <c r="W51" i="14"/>
  <c r="Z52" i="14"/>
  <c r="L37" i="14"/>
  <c r="L42" i="14" s="1"/>
  <c r="AV39" i="14"/>
  <c r="R5" i="14"/>
  <c r="O13" i="14"/>
  <c r="R7" i="14"/>
  <c r="AW7" i="14"/>
  <c r="S8" i="14"/>
  <c r="S10" i="14"/>
  <c r="S11" i="14"/>
  <c r="M4" i="14"/>
  <c r="N12" i="14"/>
  <c r="R9" i="14"/>
  <c r="W53" i="14"/>
  <c r="H42" i="14"/>
  <c r="X53" i="14"/>
  <c r="I42" i="14"/>
  <c r="X55" i="14" s="1"/>
  <c r="S17" i="14"/>
  <c r="AC18" i="14"/>
  <c r="S19" i="14"/>
  <c r="R21" i="14"/>
  <c r="R25" i="14"/>
  <c r="R14" i="14"/>
  <c r="P20" i="14"/>
  <c r="R22" i="14"/>
  <c r="R23" i="14"/>
  <c r="R24" i="14"/>
  <c r="R15" i="14"/>
  <c r="M16" i="14"/>
  <c r="R18" i="14"/>
  <c r="Y51" i="14"/>
  <c r="J42" i="14"/>
  <c r="M27" i="14"/>
  <c r="R28" i="14"/>
  <c r="O29" i="14"/>
  <c r="N30" i="14"/>
  <c r="S36" i="14"/>
  <c r="O32" i="14"/>
  <c r="Z55" i="14"/>
  <c r="R34" i="14"/>
  <c r="Q35" i="14"/>
  <c r="N31" i="14"/>
  <c r="Y52" i="14"/>
  <c r="S33" i="14"/>
  <c r="M37" i="14" l="1"/>
  <c r="L52" i="14"/>
  <c r="W55" i="14"/>
  <c r="L57" i="14"/>
  <c r="L53" i="14"/>
  <c r="R35" i="14"/>
  <c r="M52" i="14"/>
  <c r="N37" i="14"/>
  <c r="O30" i="14"/>
  <c r="S28" i="14"/>
  <c r="Y55" i="14"/>
  <c r="S24" i="14"/>
  <c r="S22" i="14"/>
  <c r="S25" i="14"/>
  <c r="S21" i="14"/>
  <c r="P32" i="14"/>
  <c r="S18" i="14"/>
  <c r="S15" i="14"/>
  <c r="P13" i="14"/>
  <c r="O31" i="14"/>
  <c r="S34" i="14"/>
  <c r="P29" i="14"/>
  <c r="N27" i="14"/>
  <c r="S23" i="14"/>
  <c r="S14" i="14"/>
  <c r="M51" i="14"/>
  <c r="N16" i="14"/>
  <c r="Q20" i="14"/>
  <c r="S9" i="14"/>
  <c r="O12" i="14"/>
  <c r="M42" i="14"/>
  <c r="M53" i="14" s="1"/>
  <c r="N4" i="14"/>
  <c r="M1" i="14"/>
  <c r="S7" i="14"/>
  <c r="S5" i="14"/>
  <c r="P30" i="14" l="1"/>
  <c r="M57" i="14"/>
  <c r="Q29" i="14"/>
  <c r="N42" i="14"/>
  <c r="N53" i="14" s="1"/>
  <c r="O4" i="14"/>
  <c r="P12" i="14"/>
  <c r="N51" i="14"/>
  <c r="O16" i="14"/>
  <c r="Q13" i="14"/>
  <c r="Q32" i="14"/>
  <c r="N52" i="14"/>
  <c r="O37" i="14"/>
  <c r="R20" i="14"/>
  <c r="O27" i="14"/>
  <c r="P31" i="14"/>
  <c r="S35" i="14"/>
  <c r="N57" i="14" l="1"/>
  <c r="O51" i="14"/>
  <c r="P16" i="14"/>
  <c r="O42" i="14"/>
  <c r="O53" i="14" s="1"/>
  <c r="P4" i="14"/>
  <c r="R32" i="14"/>
  <c r="S20" i="14"/>
  <c r="Q31" i="14"/>
  <c r="P27" i="14"/>
  <c r="O52" i="14"/>
  <c r="P37" i="14"/>
  <c r="Q12" i="14"/>
  <c r="R29" i="14"/>
  <c r="Q30" i="14"/>
  <c r="S29" i="14" l="1"/>
  <c r="R30" i="14"/>
  <c r="Q37" i="14"/>
  <c r="S32" i="14"/>
  <c r="O57" i="14"/>
  <c r="R31" i="14"/>
  <c r="P42" i="14"/>
  <c r="P57" i="14" s="1"/>
  <c r="Q4" i="14"/>
  <c r="Q27" i="14"/>
  <c r="Q16" i="14"/>
  <c r="Q42" i="14" l="1"/>
  <c r="Q57" i="14" s="1"/>
  <c r="R4" i="14"/>
  <c r="S31" i="14"/>
  <c r="R27" i="14"/>
  <c r="S30" i="14"/>
  <c r="R16" i="14"/>
  <c r="R37" i="14"/>
  <c r="S37" i="14" l="1"/>
  <c r="R42" i="14"/>
  <c r="R57" i="14" s="1"/>
  <c r="S4" i="14"/>
  <c r="S16" i="14"/>
  <c r="S27" i="14"/>
  <c r="S42" i="14" l="1"/>
  <c r="S57" i="14" s="1"/>
  <c r="J6" i="1" l="1"/>
  <c r="J5" i="1"/>
  <c r="J3" i="1"/>
  <c r="S57" i="13" l="1"/>
  <c r="N54" i="13"/>
  <c r="M54" i="13"/>
  <c r="L54" i="13"/>
  <c r="K54" i="13"/>
  <c r="Y53" i="13"/>
  <c r="X53" i="13"/>
  <c r="F53" i="13"/>
  <c r="W52" i="13"/>
  <c r="V52" i="13"/>
  <c r="F52" i="13"/>
  <c r="Y51" i="13"/>
  <c r="W51" i="13"/>
  <c r="F51" i="13"/>
  <c r="Y50" i="13"/>
  <c r="X50" i="13"/>
  <c r="W50" i="13"/>
  <c r="V50" i="13"/>
  <c r="R50" i="13"/>
  <c r="Q50" i="13"/>
  <c r="P50" i="13"/>
  <c r="O50" i="13"/>
  <c r="N50" i="13"/>
  <c r="M50" i="13"/>
  <c r="L50" i="13"/>
  <c r="K50" i="13"/>
  <c r="R44" i="13"/>
  <c r="Q44" i="13"/>
  <c r="P44" i="13"/>
  <c r="O44" i="13"/>
  <c r="N44" i="13"/>
  <c r="M44" i="13"/>
  <c r="L44" i="13"/>
  <c r="K44" i="13"/>
  <c r="J44" i="13"/>
  <c r="I44" i="13"/>
  <c r="G44" i="13"/>
  <c r="F42" i="13"/>
  <c r="AT39" i="13"/>
  <c r="AV39" i="13" s="1"/>
  <c r="AM39" i="13"/>
  <c r="AA39" i="13" s="1"/>
  <c r="V39" i="13"/>
  <c r="W39" i="13" s="1"/>
  <c r="P39" i="13"/>
  <c r="G39" i="13"/>
  <c r="AT38" i="13"/>
  <c r="AV38" i="13" s="1"/>
  <c r="V38" i="13"/>
  <c r="W38" i="13" s="1"/>
  <c r="N38" i="13"/>
  <c r="O38" i="13" s="1"/>
  <c r="P38" i="13" s="1"/>
  <c r="Q38" i="13" s="1"/>
  <c r="L38" i="13"/>
  <c r="AV37" i="13"/>
  <c r="V37" i="13"/>
  <c r="W37" i="13" s="1"/>
  <c r="P37" i="13"/>
  <c r="AT36" i="13"/>
  <c r="AV36" i="13" s="1"/>
  <c r="V36" i="13"/>
  <c r="W36" i="13" s="1"/>
  <c r="P36" i="13"/>
  <c r="AT35" i="13"/>
  <c r="V35" i="13"/>
  <c r="W35" i="13" s="1"/>
  <c r="P35" i="13"/>
  <c r="AT34" i="13"/>
  <c r="AV34" i="13" s="1"/>
  <c r="V34" i="13"/>
  <c r="W34" i="13" s="1"/>
  <c r="P34" i="13"/>
  <c r="AT33" i="13"/>
  <c r="V33" i="13"/>
  <c r="W33" i="13" s="1"/>
  <c r="Q33" i="13"/>
  <c r="AT12" i="13"/>
  <c r="V12" i="13"/>
  <c r="W12" i="13" s="1"/>
  <c r="Q12" i="13"/>
  <c r="AT31" i="13"/>
  <c r="AV31" i="13" s="1"/>
  <c r="V31" i="13"/>
  <c r="W31" i="13" s="1"/>
  <c r="K31" i="13"/>
  <c r="AT30" i="13"/>
  <c r="AV30" i="13" s="1"/>
  <c r="V30" i="13"/>
  <c r="W30" i="13" s="1"/>
  <c r="P30" i="13"/>
  <c r="G30" i="13"/>
  <c r="AT11" i="13"/>
  <c r="V11" i="13"/>
  <c r="W11" i="13" s="1"/>
  <c r="O11" i="13"/>
  <c r="AT18" i="13"/>
  <c r="V18" i="13"/>
  <c r="W18" i="13" s="1"/>
  <c r="K18" i="13"/>
  <c r="H18" i="13"/>
  <c r="AT27" i="13"/>
  <c r="AV27" i="13" s="1"/>
  <c r="V27" i="13"/>
  <c r="W27" i="13" s="1"/>
  <c r="P27" i="13"/>
  <c r="Q27" i="13" s="1"/>
  <c r="AT17" i="13"/>
  <c r="V17" i="13"/>
  <c r="W17" i="13" s="1"/>
  <c r="L17" i="13"/>
  <c r="H17" i="13"/>
  <c r="G17" i="13"/>
  <c r="AT25" i="13"/>
  <c r="AV25" i="13" s="1"/>
  <c r="V25" i="13"/>
  <c r="W25" i="13" s="1"/>
  <c r="P25" i="13"/>
  <c r="AT26" i="13"/>
  <c r="AV26" i="13" s="1"/>
  <c r="V26" i="13"/>
  <c r="W26" i="13" s="1"/>
  <c r="P26" i="13"/>
  <c r="G26" i="13"/>
  <c r="AT32" i="13"/>
  <c r="V32" i="13"/>
  <c r="W32" i="13" s="1"/>
  <c r="Q32" i="13"/>
  <c r="AT7" i="13"/>
  <c r="V7" i="13"/>
  <c r="W7" i="13" s="1"/>
  <c r="AT21" i="13"/>
  <c r="V21" i="13"/>
  <c r="W21" i="13" s="1"/>
  <c r="K21" i="13"/>
  <c r="AV20" i="13"/>
  <c r="V20" i="13"/>
  <c r="W20" i="13" s="1"/>
  <c r="T20" i="13"/>
  <c r="P20" i="13"/>
  <c r="AT19" i="13"/>
  <c r="AV19" i="13" s="1"/>
  <c r="V19" i="13"/>
  <c r="W19" i="13" s="1"/>
  <c r="L19" i="13"/>
  <c r="I19" i="13"/>
  <c r="X52" i="13" s="1"/>
  <c r="AT29" i="13"/>
  <c r="AV29" i="13" s="1"/>
  <c r="V29" i="13"/>
  <c r="W29" i="13" s="1"/>
  <c r="J29" i="13"/>
  <c r="AT28" i="13"/>
  <c r="V28" i="13"/>
  <c r="W28" i="13" s="1"/>
  <c r="L28" i="13"/>
  <c r="AT16" i="13"/>
  <c r="V16" i="13"/>
  <c r="W16" i="13" s="1"/>
  <c r="K16" i="13"/>
  <c r="AT15" i="13"/>
  <c r="V15" i="13"/>
  <c r="W15" i="13" s="1"/>
  <c r="T15" i="13"/>
  <c r="P15" i="13"/>
  <c r="AT14" i="13"/>
  <c r="V14" i="13"/>
  <c r="W14" i="13" s="1"/>
  <c r="P14" i="13"/>
  <c r="Q14" i="13" s="1"/>
  <c r="AT13" i="13"/>
  <c r="AV13" i="13" s="1"/>
  <c r="AX13" i="13" s="1"/>
  <c r="AT24" i="13"/>
  <c r="AV24" i="13" s="1"/>
  <c r="V24" i="13"/>
  <c r="W24" i="13" s="1"/>
  <c r="M24" i="13"/>
  <c r="AT23" i="13"/>
  <c r="AV23" i="13" s="1"/>
  <c r="V23" i="13"/>
  <c r="W23" i="13" s="1"/>
  <c r="P23" i="13"/>
  <c r="AT10" i="13"/>
  <c r="AV10" i="13" s="1"/>
  <c r="V10" i="13"/>
  <c r="W10" i="13" s="1"/>
  <c r="K10" i="13"/>
  <c r="AT9" i="13"/>
  <c r="AV9" i="13" s="1"/>
  <c r="V9" i="13"/>
  <c r="W9" i="13" s="1"/>
  <c r="AT8" i="13"/>
  <c r="AV8" i="13" s="1"/>
  <c r="V8" i="13"/>
  <c r="W8" i="13" s="1"/>
  <c r="P8" i="13"/>
  <c r="Q8" i="13" s="1"/>
  <c r="I8" i="13"/>
  <c r="G8" i="13"/>
  <c r="AT22" i="13"/>
  <c r="AV22" i="13" s="1"/>
  <c r="V22" i="13"/>
  <c r="W22" i="13" s="1"/>
  <c r="P22" i="13"/>
  <c r="AT6" i="13"/>
  <c r="W6" i="13"/>
  <c r="P6" i="13"/>
  <c r="Q6" i="13" s="1"/>
  <c r="R6" i="13" s="1"/>
  <c r="AT5" i="13"/>
  <c r="V5" i="13"/>
  <c r="T5" i="13"/>
  <c r="P5" i="13"/>
  <c r="AT4" i="13"/>
  <c r="V4" i="13"/>
  <c r="W4" i="13" s="1"/>
  <c r="M4" i="13"/>
  <c r="I4" i="13"/>
  <c r="G4" i="13"/>
  <c r="BC3" i="13"/>
  <c r="BB3" i="13"/>
  <c r="BA3" i="13"/>
  <c r="AZ3" i="13"/>
  <c r="AY3" i="13"/>
  <c r="AS3" i="13"/>
  <c r="AR3" i="13"/>
  <c r="AQ3" i="13"/>
  <c r="AP3" i="13"/>
  <c r="AN3" i="13"/>
  <c r="AM3" i="13"/>
  <c r="W3" i="13"/>
  <c r="T57" i="12"/>
  <c r="Z53" i="12"/>
  <c r="Y53" i="12"/>
  <c r="G53" i="12"/>
  <c r="X52" i="12"/>
  <c r="W52" i="12"/>
  <c r="G52" i="12"/>
  <c r="Z51" i="12"/>
  <c r="X51" i="12"/>
  <c r="G51" i="12"/>
  <c r="Z50" i="12"/>
  <c r="Y50" i="12"/>
  <c r="X50" i="12"/>
  <c r="W50" i="12"/>
  <c r="S50" i="12"/>
  <c r="R50" i="12"/>
  <c r="Q50" i="12"/>
  <c r="P50" i="12"/>
  <c r="O50" i="12"/>
  <c r="N50" i="12"/>
  <c r="M50" i="12"/>
  <c r="L50" i="12"/>
  <c r="S44" i="12"/>
  <c r="R44" i="12"/>
  <c r="Q44" i="12"/>
  <c r="P44" i="12"/>
  <c r="O44" i="12"/>
  <c r="N44" i="12"/>
  <c r="M44" i="12"/>
  <c r="L44" i="12"/>
  <c r="K44" i="12"/>
  <c r="J44" i="12"/>
  <c r="H44" i="12"/>
  <c r="G42" i="12"/>
  <c r="AU18" i="12"/>
  <c r="AW18" i="12" s="1"/>
  <c r="AN18" i="12"/>
  <c r="AB18" i="12" s="1"/>
  <c r="W18" i="12"/>
  <c r="X18" i="12" s="1"/>
  <c r="Q18" i="12"/>
  <c r="H18" i="12"/>
  <c r="AU35" i="12"/>
  <c r="AW35" i="12" s="1"/>
  <c r="W35" i="12"/>
  <c r="X35" i="12" s="1"/>
  <c r="O35" i="12"/>
  <c r="P35" i="12" s="1"/>
  <c r="M35" i="12"/>
  <c r="AW11" i="12"/>
  <c r="W11" i="12"/>
  <c r="X11" i="12" s="1"/>
  <c r="Q11" i="12"/>
  <c r="R11" i="12" s="1"/>
  <c r="AU34" i="12"/>
  <c r="W34" i="12"/>
  <c r="X34" i="12" s="1"/>
  <c r="Q34" i="12"/>
  <c r="R34" i="12" s="1"/>
  <c r="AU9" i="12"/>
  <c r="AW9" i="12" s="1"/>
  <c r="W9" i="12"/>
  <c r="X9" i="12" s="1"/>
  <c r="Q9" i="12"/>
  <c r="R9" i="12" s="1"/>
  <c r="AU7" i="12"/>
  <c r="W7" i="12"/>
  <c r="X7" i="12" s="1"/>
  <c r="Q7" i="12"/>
  <c r="R7" i="12" s="1"/>
  <c r="AU8" i="12"/>
  <c r="AW8" i="12" s="1"/>
  <c r="W8" i="12"/>
  <c r="X8" i="12" s="1"/>
  <c r="R8" i="12"/>
  <c r="AU6" i="12"/>
  <c r="W6" i="12"/>
  <c r="X6" i="12" s="1"/>
  <c r="R6" i="12"/>
  <c r="AU4" i="12"/>
  <c r="W4" i="12"/>
  <c r="X4" i="12" s="1"/>
  <c r="L4" i="12"/>
  <c r="AU15" i="12"/>
  <c r="AW15" i="12" s="1"/>
  <c r="W15" i="12"/>
  <c r="X15" i="12" s="1"/>
  <c r="Q15" i="12"/>
  <c r="H15" i="12"/>
  <c r="AU5" i="12"/>
  <c r="W5" i="12"/>
  <c r="X5" i="12" s="1"/>
  <c r="P5" i="12"/>
  <c r="Q5" i="12" s="1"/>
  <c r="R5" i="12" s="1"/>
  <c r="AU13" i="12"/>
  <c r="W13" i="12"/>
  <c r="X13" i="12" s="1"/>
  <c r="L13" i="12"/>
  <c r="I13" i="12"/>
  <c r="AU14" i="12"/>
  <c r="AW14" i="12" s="1"/>
  <c r="W14" i="12"/>
  <c r="X14" i="12" s="1"/>
  <c r="Q14" i="12"/>
  <c r="R14" i="12" s="1"/>
  <c r="AU12" i="12"/>
  <c r="W12" i="12"/>
  <c r="X12" i="12" s="1"/>
  <c r="M12" i="12"/>
  <c r="N12" i="12" s="1"/>
  <c r="I12" i="12"/>
  <c r="H12" i="12"/>
  <c r="AU36" i="12"/>
  <c r="AW36" i="12" s="1"/>
  <c r="W36" i="12"/>
  <c r="X36" i="12" s="1"/>
  <c r="Q36" i="12"/>
  <c r="AU25" i="12"/>
  <c r="W25" i="12"/>
  <c r="X25" i="12" s="1"/>
  <c r="Q25" i="12"/>
  <c r="H25" i="12"/>
  <c r="AU33" i="12"/>
  <c r="W33" i="12"/>
  <c r="X33" i="12" s="1"/>
  <c r="R33" i="12"/>
  <c r="AU3" i="12"/>
  <c r="W3" i="12"/>
  <c r="X3" i="12" s="1"/>
  <c r="AU16" i="12"/>
  <c r="W16" i="12"/>
  <c r="X16" i="12" s="1"/>
  <c r="L16" i="12"/>
  <c r="L54" i="12" s="1"/>
  <c r="AW17" i="12"/>
  <c r="W17" i="12"/>
  <c r="X17" i="12" s="1"/>
  <c r="U17" i="12"/>
  <c r="Q17" i="12"/>
  <c r="R17" i="12" s="1"/>
  <c r="AU32" i="12"/>
  <c r="W32" i="12"/>
  <c r="X32" i="12" s="1"/>
  <c r="M32" i="12"/>
  <c r="N32" i="12" s="1"/>
  <c r="J32" i="12"/>
  <c r="Y52" i="12" s="1"/>
  <c r="AU37" i="12"/>
  <c r="W37" i="12"/>
  <c r="X37" i="12" s="1"/>
  <c r="K37" i="12"/>
  <c r="L37" i="12" s="1"/>
  <c r="AU31" i="12"/>
  <c r="AW31" i="12" s="1"/>
  <c r="W31" i="12"/>
  <c r="X31" i="12" s="1"/>
  <c r="M31" i="12"/>
  <c r="N31" i="12" s="1"/>
  <c r="AU30" i="12"/>
  <c r="AW30" i="12" s="1"/>
  <c r="W30" i="12"/>
  <c r="X30" i="12" s="1"/>
  <c r="L30" i="12"/>
  <c r="AU19" i="12"/>
  <c r="AW19" i="12" s="1"/>
  <c r="W19" i="12"/>
  <c r="X19" i="12" s="1"/>
  <c r="U19" i="12"/>
  <c r="Q19" i="12"/>
  <c r="R19" i="12" s="1"/>
  <c r="AU10" i="12"/>
  <c r="AW10" i="12" s="1"/>
  <c r="W10" i="12"/>
  <c r="Q10" i="12"/>
  <c r="AU39" i="12"/>
  <c r="AV39" i="12" s="1"/>
  <c r="AU29" i="12"/>
  <c r="AW29" i="12" s="1"/>
  <c r="W29" i="12"/>
  <c r="X29" i="12" s="1"/>
  <c r="N29" i="12"/>
  <c r="O29" i="12" s="1"/>
  <c r="P29" i="12" s="1"/>
  <c r="AU28" i="12"/>
  <c r="AW28" i="12" s="1"/>
  <c r="W28" i="12"/>
  <c r="X28" i="12" s="1"/>
  <c r="Q28" i="12"/>
  <c r="R28" i="12" s="1"/>
  <c r="AU27" i="12"/>
  <c r="AW27" i="12" s="1"/>
  <c r="W27" i="12"/>
  <c r="X27" i="12" s="1"/>
  <c r="L27" i="12"/>
  <c r="M27" i="12" s="1"/>
  <c r="N27" i="12" s="1"/>
  <c r="AU26" i="12"/>
  <c r="W26" i="12"/>
  <c r="X26" i="12" s="1"/>
  <c r="AU24" i="12"/>
  <c r="AW24" i="12" s="1"/>
  <c r="W24" i="12"/>
  <c r="X24" i="12" s="1"/>
  <c r="Q24" i="12"/>
  <c r="R24" i="12" s="1"/>
  <c r="J24" i="12"/>
  <c r="H24" i="12"/>
  <c r="AU23" i="12"/>
  <c r="AW23" i="12" s="1"/>
  <c r="W23" i="12"/>
  <c r="X23" i="12" s="1"/>
  <c r="Q23" i="12"/>
  <c r="AU22" i="12"/>
  <c r="X22" i="12"/>
  <c r="Q22" i="12"/>
  <c r="R22" i="12" s="1"/>
  <c r="S22" i="12" s="1"/>
  <c r="AU21" i="12"/>
  <c r="W21" i="12"/>
  <c r="X21" i="12" s="1"/>
  <c r="U21" i="12"/>
  <c r="Q21" i="12"/>
  <c r="R21" i="12" s="1"/>
  <c r="AU20" i="12"/>
  <c r="W20" i="12"/>
  <c r="X20" i="12" s="1"/>
  <c r="N20" i="12"/>
  <c r="O20" i="12" s="1"/>
  <c r="J20" i="12"/>
  <c r="H20" i="12"/>
  <c r="BD38" i="12"/>
  <c r="BC38" i="12"/>
  <c r="BB38" i="12"/>
  <c r="BA38" i="12"/>
  <c r="AZ38" i="12"/>
  <c r="AT38" i="12"/>
  <c r="AS38" i="12"/>
  <c r="AR38" i="12"/>
  <c r="AQ38" i="12"/>
  <c r="AO38" i="12"/>
  <c r="AN38" i="12"/>
  <c r="X38" i="12"/>
  <c r="I42" i="12" l="1"/>
  <c r="Q37" i="13"/>
  <c r="R37" i="13" s="1"/>
  <c r="L10" i="13"/>
  <c r="P11" i="13"/>
  <c r="Q11" i="13" s="1"/>
  <c r="R11" i="13" s="1"/>
  <c r="Q35" i="13"/>
  <c r="R35" i="13" s="1"/>
  <c r="N4" i="13"/>
  <c r="AU13" i="13"/>
  <c r="Q34" i="13"/>
  <c r="R34" i="13" s="1"/>
  <c r="Q36" i="13"/>
  <c r="R36" i="13" s="1"/>
  <c r="R32" i="13"/>
  <c r="R8" i="13"/>
  <c r="Q5" i="13"/>
  <c r="W5" i="13"/>
  <c r="Q22" i="13"/>
  <c r="R14" i="13"/>
  <c r="X53" i="12"/>
  <c r="G42" i="13"/>
  <c r="V51" i="13"/>
  <c r="Q23" i="13"/>
  <c r="N24" i="13"/>
  <c r="X51" i="13"/>
  <c r="I42" i="13"/>
  <c r="AV14" i="13"/>
  <c r="Q15" i="13"/>
  <c r="AV15" i="13"/>
  <c r="L16" i="13"/>
  <c r="AV16" i="13"/>
  <c r="M28" i="13"/>
  <c r="AV28" i="13"/>
  <c r="K29" i="13"/>
  <c r="K51" i="13" s="1"/>
  <c r="L21" i="13"/>
  <c r="AV7" i="13"/>
  <c r="Q20" i="13"/>
  <c r="Q25" i="13"/>
  <c r="V53" i="13"/>
  <c r="Y52" i="13"/>
  <c r="J42" i="13"/>
  <c r="Y55" i="13" s="1"/>
  <c r="M19" i="13"/>
  <c r="Q26" i="13"/>
  <c r="R33" i="13"/>
  <c r="M17" i="13"/>
  <c r="AV35" i="13"/>
  <c r="R38" i="13"/>
  <c r="Q30" i="13"/>
  <c r="W53" i="13"/>
  <c r="H42" i="13"/>
  <c r="W55" i="13" s="1"/>
  <c r="R27" i="13"/>
  <c r="L18" i="13"/>
  <c r="L31" i="13"/>
  <c r="AV33" i="13"/>
  <c r="Q39" i="13"/>
  <c r="X55" i="12"/>
  <c r="AW39" i="12"/>
  <c r="AY39" i="12" s="1"/>
  <c r="S17" i="12"/>
  <c r="S33" i="12"/>
  <c r="O27" i="12"/>
  <c r="R10" i="12"/>
  <c r="M37" i="12"/>
  <c r="AW25" i="12"/>
  <c r="H42" i="12"/>
  <c r="W51" i="12"/>
  <c r="P20" i="12"/>
  <c r="S21" i="12"/>
  <c r="R23" i="12"/>
  <c r="S28" i="12"/>
  <c r="Q29" i="12"/>
  <c r="X10" i="12"/>
  <c r="Z52" i="12"/>
  <c r="K42" i="12"/>
  <c r="Z55" i="12" s="1"/>
  <c r="AW37" i="12"/>
  <c r="O32" i="12"/>
  <c r="S5" i="12"/>
  <c r="AW4" i="12"/>
  <c r="S24" i="12"/>
  <c r="AW26" i="12"/>
  <c r="M30" i="12"/>
  <c r="AW32" i="12"/>
  <c r="M16" i="12"/>
  <c r="L52" i="12"/>
  <c r="AW3" i="12"/>
  <c r="M4" i="12"/>
  <c r="Y51" i="12"/>
  <c r="J42" i="12"/>
  <c r="S19" i="12"/>
  <c r="O31" i="12"/>
  <c r="O12" i="12"/>
  <c r="S14" i="12"/>
  <c r="S7" i="12"/>
  <c r="R25" i="12"/>
  <c r="R15" i="12"/>
  <c r="R36" i="12"/>
  <c r="M13" i="12"/>
  <c r="AW34" i="12"/>
  <c r="S11" i="12"/>
  <c r="L42" i="12"/>
  <c r="L53" i="12" s="1"/>
  <c r="L51" i="12"/>
  <c r="W53" i="12"/>
  <c r="S8" i="12"/>
  <c r="AW7" i="12"/>
  <c r="S9" i="12"/>
  <c r="Q35" i="12"/>
  <c r="S34" i="12"/>
  <c r="R18" i="12"/>
  <c r="M10" i="13" l="1"/>
  <c r="N10" i="13" s="1"/>
  <c r="O4" i="13"/>
  <c r="P4" i="13" s="1"/>
  <c r="K42" i="13"/>
  <c r="K53" i="13" s="1"/>
  <c r="V55" i="13"/>
  <c r="K52" i="13"/>
  <c r="R30" i="13"/>
  <c r="M16" i="13"/>
  <c r="R39" i="13"/>
  <c r="M31" i="13"/>
  <c r="R26" i="13"/>
  <c r="N28" i="13"/>
  <c r="O24" i="13"/>
  <c r="R23" i="13"/>
  <c r="R22" i="13"/>
  <c r="N17" i="13"/>
  <c r="R25" i="13"/>
  <c r="R20" i="13"/>
  <c r="M21" i="13"/>
  <c r="L29" i="13"/>
  <c r="L51" i="13" s="1"/>
  <c r="R15" i="13"/>
  <c r="M18" i="13"/>
  <c r="N19" i="13"/>
  <c r="X55" i="13"/>
  <c r="R5" i="13"/>
  <c r="M1" i="12"/>
  <c r="M51" i="12"/>
  <c r="M54" i="12"/>
  <c r="S18" i="12"/>
  <c r="R35" i="12"/>
  <c r="P12" i="12"/>
  <c r="N4" i="12"/>
  <c r="N13" i="12"/>
  <c r="S25" i="12"/>
  <c r="Q20" i="12"/>
  <c r="N37" i="12"/>
  <c r="S10" i="12"/>
  <c r="L57" i="12"/>
  <c r="S36" i="12"/>
  <c r="M42" i="12"/>
  <c r="M53" i="12" s="1"/>
  <c r="R29" i="12"/>
  <c r="S15" i="12"/>
  <c r="P31" i="12"/>
  <c r="Y55" i="12"/>
  <c r="M52" i="12"/>
  <c r="N16" i="12"/>
  <c r="N54" i="12" s="1"/>
  <c r="N30" i="12"/>
  <c r="P32" i="12"/>
  <c r="S23" i="12"/>
  <c r="W55" i="12"/>
  <c r="P27" i="12"/>
  <c r="K57" i="13" l="1"/>
  <c r="O10" i="13"/>
  <c r="N18" i="13"/>
  <c r="P24" i="13"/>
  <c r="N16" i="13"/>
  <c r="O19" i="13"/>
  <c r="N21" i="13"/>
  <c r="N31" i="13"/>
  <c r="M29" i="13"/>
  <c r="L1" i="13"/>
  <c r="L42" i="13"/>
  <c r="O17" i="13"/>
  <c r="O28" i="13"/>
  <c r="Q4" i="13"/>
  <c r="M57" i="12"/>
  <c r="Q27" i="12"/>
  <c r="O30" i="12"/>
  <c r="N42" i="12"/>
  <c r="N53" i="12" s="1"/>
  <c r="N51" i="12"/>
  <c r="O37" i="12"/>
  <c r="R20" i="12"/>
  <c r="S35" i="12"/>
  <c r="Q32" i="12"/>
  <c r="S29" i="12"/>
  <c r="N52" i="12"/>
  <c r="O16" i="12"/>
  <c r="O54" i="12" s="1"/>
  <c r="Q31" i="12"/>
  <c r="O13" i="12"/>
  <c r="O4" i="12"/>
  <c r="Q12" i="12"/>
  <c r="L53" i="13" l="1"/>
  <c r="L52" i="13"/>
  <c r="P17" i="13"/>
  <c r="O31" i="13"/>
  <c r="N29" i="13"/>
  <c r="M51" i="13"/>
  <c r="M42" i="13"/>
  <c r="O21" i="13"/>
  <c r="O18" i="13"/>
  <c r="R4" i="13"/>
  <c r="P28" i="13"/>
  <c r="L57" i="13"/>
  <c r="P19" i="13"/>
  <c r="O16" i="13"/>
  <c r="P10" i="13"/>
  <c r="Q24" i="13"/>
  <c r="N57" i="12"/>
  <c r="R31" i="12"/>
  <c r="R32" i="12"/>
  <c r="P4" i="12"/>
  <c r="P13" i="12"/>
  <c r="O52" i="12"/>
  <c r="P16" i="12"/>
  <c r="R27" i="12"/>
  <c r="S20" i="12"/>
  <c r="P37" i="12"/>
  <c r="P30" i="12"/>
  <c r="O42" i="12"/>
  <c r="O53" i="12" s="1"/>
  <c r="O51" i="12"/>
  <c r="M57" i="13" l="1"/>
  <c r="M53" i="13"/>
  <c r="M52" i="13"/>
  <c r="R24" i="13"/>
  <c r="Q10" i="13"/>
  <c r="P16" i="13"/>
  <c r="Q28" i="13"/>
  <c r="O29" i="13"/>
  <c r="N51" i="13"/>
  <c r="N42" i="13"/>
  <c r="P18" i="13"/>
  <c r="Q19" i="13"/>
  <c r="P21" i="13"/>
  <c r="P31" i="13"/>
  <c r="O57" i="12"/>
  <c r="S31" i="12"/>
  <c r="Q30" i="12"/>
  <c r="P42" i="12"/>
  <c r="P57" i="12" s="1"/>
  <c r="Q16" i="12"/>
  <c r="Q13" i="12"/>
  <c r="Q37" i="12"/>
  <c r="S27" i="12"/>
  <c r="Q4" i="12"/>
  <c r="S32" i="12"/>
  <c r="N53" i="13" l="1"/>
  <c r="N52" i="13"/>
  <c r="Q31" i="13"/>
  <c r="Q21" i="13"/>
  <c r="N57" i="13"/>
  <c r="Q16" i="13"/>
  <c r="R10" i="13"/>
  <c r="P29" i="13"/>
  <c r="O42" i="13"/>
  <c r="O57" i="13" s="1"/>
  <c r="R28" i="13"/>
  <c r="R19" i="13"/>
  <c r="R16" i="12"/>
  <c r="R30" i="12"/>
  <c r="Q42" i="12"/>
  <c r="Q57" i="12" s="1"/>
  <c r="R37" i="12"/>
  <c r="R4" i="12"/>
  <c r="R21" i="13" l="1"/>
  <c r="R31" i="13"/>
  <c r="Q29" i="13"/>
  <c r="P42" i="13"/>
  <c r="P57" i="13" s="1"/>
  <c r="R16" i="13"/>
  <c r="S37" i="12"/>
  <c r="S16" i="12"/>
  <c r="S30" i="12"/>
  <c r="R42" i="12"/>
  <c r="R57" i="12" s="1"/>
  <c r="S4" i="12"/>
  <c r="R29" i="13" l="1"/>
  <c r="Q42" i="13"/>
  <c r="Q57" i="13" s="1"/>
  <c r="S42" i="12"/>
  <c r="S57" i="12" s="1"/>
  <c r="R42" i="13" l="1"/>
  <c r="R57" i="13" s="1"/>
  <c r="D4" i="1" l="1"/>
  <c r="AO18" i="12"/>
  <c r="AP18" i="12" s="1"/>
  <c r="AC18" i="12" l="1"/>
  <c r="AH20" i="13" l="1"/>
  <c r="AH36" i="13"/>
  <c r="AH6" i="13"/>
  <c r="AH23" i="13"/>
  <c r="AH14" i="13"/>
  <c r="AH37" i="13"/>
  <c r="AH34" i="13"/>
  <c r="AH26" i="13"/>
  <c r="AH35" i="13"/>
  <c r="AH31" i="13"/>
  <c r="AH29" i="13"/>
  <c r="AH9" i="13"/>
  <c r="AH10" i="13"/>
  <c r="AH39" i="13"/>
  <c r="AH8" i="13"/>
  <c r="AH18" i="13"/>
  <c r="AH33" i="13"/>
  <c r="AH38" i="13"/>
  <c r="AH25" i="13"/>
  <c r="AH17" i="13"/>
  <c r="AH15" i="13"/>
  <c r="AH19" i="13"/>
  <c r="AH32" i="13"/>
  <c r="AH16" i="13"/>
  <c r="AH30" i="13"/>
  <c r="AH12" i="13"/>
  <c r="AH24" i="13"/>
  <c r="AH22" i="13"/>
  <c r="AH28" i="13"/>
  <c r="AH21" i="13"/>
  <c r="AH5" i="13"/>
  <c r="AH27" i="13"/>
  <c r="AH4" i="13"/>
  <c r="AF17" i="13"/>
  <c r="AF35" i="13"/>
  <c r="AF38" i="13"/>
  <c r="AF27" i="13"/>
  <c r="AF31" i="13"/>
  <c r="AF29" i="13"/>
  <c r="AF24" i="13"/>
  <c r="AF34" i="13"/>
  <c r="AF16" i="13"/>
  <c r="AF21" i="13"/>
  <c r="AF32" i="13"/>
  <c r="AF6" i="13"/>
  <c r="AF5" i="13"/>
  <c r="AF33" i="13"/>
  <c r="AF36" i="13"/>
  <c r="AF10" i="13"/>
  <c r="AF12" i="13"/>
  <c r="AF14" i="13"/>
  <c r="AF37" i="13"/>
  <c r="AF23" i="13"/>
  <c r="AF19" i="13"/>
  <c r="AF9" i="13"/>
  <c r="AF4" i="13"/>
  <c r="AF28" i="13"/>
  <c r="AF39" i="13"/>
  <c r="AF8" i="13"/>
  <c r="AF25" i="13"/>
  <c r="AF22" i="13"/>
  <c r="AF15" i="13"/>
  <c r="AF30" i="13"/>
  <c r="AF20" i="13"/>
  <c r="AF26" i="13"/>
  <c r="AF18" i="13"/>
  <c r="AA8" i="13"/>
  <c r="AA38" i="13"/>
  <c r="AA31" i="13"/>
  <c r="AA9" i="13"/>
  <c r="AA28" i="13"/>
  <c r="AA21" i="13"/>
  <c r="AA16" i="13"/>
  <c r="AA33" i="13"/>
  <c r="AA22" i="13"/>
  <c r="AA5" i="13"/>
  <c r="AA19" i="13"/>
  <c r="AA6" i="13"/>
  <c r="AA20" i="13"/>
  <c r="AA17" i="13"/>
  <c r="AA4" i="13"/>
  <c r="AA14" i="13"/>
  <c r="AA26" i="13"/>
  <c r="AA15" i="13"/>
  <c r="AA25" i="13"/>
  <c r="AA23" i="13"/>
  <c r="AA37" i="13"/>
  <c r="AA27" i="13"/>
  <c r="AA10" i="13"/>
  <c r="AA18" i="13"/>
  <c r="AA36" i="13"/>
  <c r="AA35" i="13"/>
  <c r="AA12" i="13"/>
  <c r="AA30" i="13"/>
  <c r="AA32" i="13"/>
  <c r="AA34" i="13"/>
  <c r="AA29" i="13"/>
  <c r="AA24" i="13"/>
  <c r="AE25" i="13"/>
  <c r="AE22" i="13"/>
  <c r="AE17" i="13"/>
  <c r="AE34" i="13"/>
  <c r="AE35" i="13"/>
  <c r="AE23" i="13"/>
  <c r="AE20" i="13"/>
  <c r="AE27" i="13"/>
  <c r="AE10" i="13"/>
  <c r="AE6" i="13"/>
  <c r="AE28" i="13"/>
  <c r="AE29" i="13"/>
  <c r="AE18" i="13"/>
  <c r="AE31" i="13"/>
  <c r="AE5" i="13"/>
  <c r="AE38" i="13"/>
  <c r="AE33" i="13"/>
  <c r="AE9" i="13"/>
  <c r="AE30" i="13"/>
  <c r="AE26" i="13"/>
  <c r="AE16" i="13"/>
  <c r="AE15" i="13"/>
  <c r="AE32" i="13"/>
  <c r="AE39" i="13"/>
  <c r="AE37" i="13"/>
  <c r="AE24" i="13"/>
  <c r="AE4" i="13"/>
  <c r="AE14" i="13"/>
  <c r="AE19" i="13"/>
  <c r="AE21" i="13"/>
  <c r="AE12" i="13"/>
  <c r="AE36" i="13"/>
  <c r="AE8" i="13"/>
  <c r="AD21" i="13"/>
  <c r="AD18" i="13"/>
  <c r="AD17" i="13"/>
  <c r="AD25" i="13"/>
  <c r="AD12" i="13"/>
  <c r="AD37" i="13"/>
  <c r="AD15" i="13"/>
  <c r="AD5" i="13"/>
  <c r="AD19" i="13"/>
  <c r="AD10" i="13"/>
  <c r="AD26" i="13"/>
  <c r="AD32" i="13"/>
  <c r="AD27" i="13"/>
  <c r="AD8" i="13"/>
  <c r="AD34" i="13"/>
  <c r="AD16" i="13"/>
  <c r="AD20" i="13"/>
  <c r="AD6" i="13"/>
  <c r="AD9" i="13"/>
  <c r="AD33" i="13"/>
  <c r="AD28" i="13"/>
  <c r="AD30" i="13"/>
  <c r="AD36" i="13"/>
  <c r="AD29" i="13"/>
  <c r="AD38" i="13"/>
  <c r="AD4" i="13"/>
  <c r="AD35" i="13"/>
  <c r="AD22" i="13"/>
  <c r="AD31" i="13"/>
  <c r="AD14" i="13"/>
  <c r="AD23" i="13"/>
  <c r="AD24" i="13"/>
  <c r="AG20" i="13"/>
  <c r="AG14" i="13"/>
  <c r="AG37" i="13"/>
  <c r="AG17" i="13"/>
  <c r="AG35" i="13"/>
  <c r="AG25" i="13"/>
  <c r="AG6" i="13"/>
  <c r="AG21" i="13"/>
  <c r="AG10" i="13"/>
  <c r="AG8" i="13"/>
  <c r="AG38" i="13"/>
  <c r="AG19" i="13"/>
  <c r="AG4" i="13"/>
  <c r="AG15" i="13"/>
  <c r="AG24" i="13"/>
  <c r="AG31" i="13"/>
  <c r="AG28" i="13"/>
  <c r="AG9" i="13"/>
  <c r="AG36" i="13"/>
  <c r="AG26" i="13"/>
  <c r="AG5" i="13"/>
  <c r="AG34" i="13"/>
  <c r="AG12" i="13"/>
  <c r="AG39" i="13"/>
  <c r="AG23" i="13"/>
  <c r="AG32" i="13"/>
  <c r="AG18" i="13"/>
  <c r="AG22" i="13"/>
  <c r="AG33" i="13"/>
  <c r="AG29" i="13"/>
  <c r="AG16" i="13"/>
  <c r="AG30" i="13"/>
  <c r="AG27" i="13"/>
  <c r="AC36" i="13"/>
  <c r="AC37" i="13"/>
  <c r="AC5" i="13"/>
  <c r="AC31" i="13"/>
  <c r="AC8" i="13"/>
  <c r="AC33" i="13"/>
  <c r="AC28" i="13"/>
  <c r="AC19" i="13"/>
  <c r="AC17" i="13"/>
  <c r="AC22" i="13"/>
  <c r="AC20" i="13"/>
  <c r="AC38" i="13"/>
  <c r="AC6" i="13"/>
  <c r="AC14" i="13"/>
  <c r="AC24" i="13"/>
  <c r="AC23" i="13"/>
  <c r="AC18" i="13"/>
  <c r="AC15" i="13"/>
  <c r="AC16" i="13"/>
  <c r="AC12" i="13"/>
  <c r="AC9" i="13"/>
  <c r="AC10" i="13"/>
  <c r="AC30" i="13"/>
  <c r="AC21" i="13"/>
  <c r="AC26" i="13"/>
  <c r="AC27" i="13"/>
  <c r="AC25" i="13"/>
  <c r="AC29" i="13"/>
  <c r="AC34" i="13"/>
  <c r="AC35" i="13"/>
  <c r="AC32" i="13"/>
  <c r="AC4" i="13"/>
  <c r="AB22" i="13"/>
  <c r="AB38" i="13"/>
  <c r="AB5" i="13"/>
  <c r="AB20" i="13"/>
  <c r="AB37" i="13"/>
  <c r="AB34" i="13"/>
  <c r="AB27" i="13"/>
  <c r="AB32" i="13"/>
  <c r="AB36" i="13"/>
  <c r="AB8" i="13"/>
  <c r="AB18" i="13"/>
  <c r="AB15" i="13"/>
  <c r="AB28" i="13"/>
  <c r="AB12" i="13"/>
  <c r="AB4" i="13"/>
  <c r="AB30" i="13"/>
  <c r="AB9" i="13"/>
  <c r="AB35" i="13"/>
  <c r="AB19" i="13"/>
  <c r="AB25" i="13"/>
  <c r="AB33" i="13"/>
  <c r="AB16" i="13"/>
  <c r="AB14" i="13"/>
  <c r="AB31" i="13"/>
  <c r="AB21" i="13"/>
  <c r="AB17" i="13"/>
  <c r="AB10" i="13"/>
  <c r="AB26" i="13"/>
  <c r="AB24" i="13"/>
  <c r="AB29" i="13"/>
  <c r="AB6" i="13"/>
  <c r="AB23" i="13"/>
  <c r="AF7" i="13"/>
  <c r="AF11" i="13"/>
  <c r="AI25" i="13"/>
  <c r="AI10" i="13"/>
  <c r="AI12" i="13"/>
  <c r="AI9" i="13"/>
  <c r="AI21" i="13"/>
  <c r="AI18" i="13"/>
  <c r="AI37" i="13"/>
  <c r="AI31" i="13"/>
  <c r="AI17" i="13"/>
  <c r="AI14" i="13"/>
  <c r="AI5" i="13"/>
  <c r="AI27" i="13"/>
  <c r="AI23" i="13"/>
  <c r="AI33" i="13"/>
  <c r="AI6" i="13"/>
  <c r="AI16" i="13"/>
  <c r="AI19" i="13"/>
  <c r="AI20" i="13"/>
  <c r="AI4" i="13"/>
  <c r="AI35" i="13"/>
  <c r="AI32" i="13"/>
  <c r="AI39" i="13"/>
  <c r="AI38" i="13"/>
  <c r="AI22" i="13"/>
  <c r="AI30" i="13"/>
  <c r="AI36" i="13"/>
  <c r="AI15" i="13"/>
  <c r="AI28" i="13"/>
  <c r="AI29" i="13"/>
  <c r="AI26" i="13"/>
  <c r="AI34" i="13"/>
  <c r="AI24" i="13"/>
  <c r="AI8" i="13"/>
  <c r="AJ23" i="13"/>
  <c r="AJ37" i="13"/>
  <c r="AJ10" i="13"/>
  <c r="AJ27" i="13"/>
  <c r="AJ30" i="13"/>
  <c r="AJ16" i="13"/>
  <c r="AJ9" i="13"/>
  <c r="AJ12" i="13"/>
  <c r="AJ4" i="13"/>
  <c r="AJ28" i="13"/>
  <c r="AJ25" i="13"/>
  <c r="AJ14" i="13"/>
  <c r="AJ39" i="13"/>
  <c r="AJ19" i="13"/>
  <c r="AJ36" i="13"/>
  <c r="AJ5" i="13"/>
  <c r="AJ32" i="13"/>
  <c r="AJ35" i="13"/>
  <c r="AJ17" i="13"/>
  <c r="AJ8" i="13"/>
  <c r="AJ22" i="13"/>
  <c r="AJ29" i="13"/>
  <c r="AJ26" i="13"/>
  <c r="AJ18" i="13"/>
  <c r="AJ31" i="13"/>
  <c r="AJ21" i="13"/>
  <c r="AJ24" i="13"/>
  <c r="AJ34" i="13"/>
  <c r="AJ38" i="13"/>
  <c r="AJ33" i="13"/>
  <c r="AJ15" i="13"/>
  <c r="AJ6" i="13"/>
  <c r="AJ20" i="13"/>
  <c r="AA7" i="13"/>
  <c r="AA11" i="13"/>
  <c r="AG7" i="13"/>
  <c r="AG11" i="13"/>
  <c r="AK6" i="13"/>
  <c r="AK38" i="13"/>
  <c r="AK26" i="13"/>
  <c r="AK36" i="13"/>
  <c r="AK16" i="13"/>
  <c r="AK22" i="13"/>
  <c r="AK27" i="13"/>
  <c r="AK25" i="13"/>
  <c r="AK17" i="13"/>
  <c r="AK32" i="13"/>
  <c r="AK30" i="13"/>
  <c r="AK15" i="13"/>
  <c r="AK37" i="13"/>
  <c r="AK35" i="13"/>
  <c r="AK34" i="13"/>
  <c r="AK18" i="13"/>
  <c r="AK29" i="13"/>
  <c r="AK20" i="13"/>
  <c r="AK28" i="13"/>
  <c r="AK8" i="13"/>
  <c r="AK23" i="13"/>
  <c r="AK31" i="13"/>
  <c r="AK12" i="13"/>
  <c r="AK21" i="13"/>
  <c r="AK19" i="13"/>
  <c r="AK5" i="13"/>
  <c r="AK10" i="13"/>
  <c r="AK14" i="13"/>
  <c r="AK4" i="13"/>
  <c r="AK9" i="13"/>
  <c r="AK24" i="13"/>
  <c r="AK33" i="13"/>
  <c r="AK39" i="13"/>
  <c r="AQ30" i="13"/>
  <c r="AQ36" i="13"/>
  <c r="AQ20" i="13"/>
  <c r="AQ8" i="13"/>
  <c r="AQ27" i="13"/>
  <c r="AQ18" i="13"/>
  <c r="AQ37" i="13"/>
  <c r="AQ22" i="13"/>
  <c r="AQ29" i="13"/>
  <c r="AQ28" i="13"/>
  <c r="AQ17" i="13"/>
  <c r="AQ33" i="13"/>
  <c r="AQ15" i="13"/>
  <c r="AQ12" i="13"/>
  <c r="AQ31" i="13"/>
  <c r="AQ9" i="13"/>
  <c r="AQ19" i="13"/>
  <c r="AQ38" i="13"/>
  <c r="AQ32" i="13"/>
  <c r="AQ34" i="13"/>
  <c r="AQ24" i="13"/>
  <c r="AQ26" i="13"/>
  <c r="AQ16" i="13"/>
  <c r="AQ14" i="13"/>
  <c r="AQ10" i="13"/>
  <c r="AQ21" i="13"/>
  <c r="AQ25" i="13"/>
  <c r="AQ5" i="13"/>
  <c r="AQ4" i="13"/>
  <c r="AQ6" i="13"/>
  <c r="AQ35" i="13"/>
  <c r="AQ23" i="13"/>
  <c r="AM25" i="13"/>
  <c r="AM36" i="13"/>
  <c r="AM19" i="13"/>
  <c r="AM23" i="13"/>
  <c r="AM17" i="13"/>
  <c r="AM5" i="13"/>
  <c r="AM29" i="13"/>
  <c r="AM27" i="13"/>
  <c r="AM21" i="13"/>
  <c r="AM35" i="13"/>
  <c r="AM16" i="13"/>
  <c r="AM9" i="13"/>
  <c r="AM24" i="13"/>
  <c r="AM14" i="13"/>
  <c r="AM37" i="13"/>
  <c r="AM38" i="13"/>
  <c r="AM31" i="13"/>
  <c r="AM30" i="13"/>
  <c r="AM6" i="13"/>
  <c r="AM34" i="13"/>
  <c r="AM28" i="13"/>
  <c r="AM20" i="13"/>
  <c r="AM32" i="13"/>
  <c r="AM4" i="13"/>
  <c r="AM33" i="13"/>
  <c r="AM10" i="13"/>
  <c r="AM12" i="13"/>
  <c r="AM22" i="13"/>
  <c r="AM18" i="13"/>
  <c r="AM15" i="13"/>
  <c r="AM8" i="13"/>
  <c r="AM26" i="13"/>
  <c r="AZ10" i="13"/>
  <c r="AZ20" i="13"/>
  <c r="AZ28" i="13"/>
  <c r="AZ24" i="13"/>
  <c r="AZ16" i="13"/>
  <c r="AZ12" i="13"/>
  <c r="AZ4" i="13"/>
  <c r="AZ39" i="13"/>
  <c r="AZ25" i="13"/>
  <c r="AZ35" i="13"/>
  <c r="AZ6" i="13"/>
  <c r="AZ18" i="13"/>
  <c r="AZ23" i="13"/>
  <c r="AZ34" i="13"/>
  <c r="AZ14" i="13"/>
  <c r="AZ19" i="13"/>
  <c r="AZ17" i="13"/>
  <c r="AZ29" i="13"/>
  <c r="AZ15" i="13"/>
  <c r="AZ30" i="13"/>
  <c r="AZ21" i="13"/>
  <c r="AZ38" i="13"/>
  <c r="AZ36" i="13"/>
  <c r="AZ22" i="13"/>
  <c r="AZ33" i="13"/>
  <c r="AZ5" i="13"/>
  <c r="AZ37" i="13"/>
  <c r="AZ9" i="13"/>
  <c r="AZ26" i="13"/>
  <c r="AZ32" i="13"/>
  <c r="AZ31" i="13"/>
  <c r="AZ27" i="13"/>
  <c r="AZ8" i="13"/>
  <c r="AK7" i="13"/>
  <c r="AK11" i="13"/>
  <c r="AD7" i="13"/>
  <c r="AD11" i="13"/>
  <c r="AQ39" i="13"/>
  <c r="AD39" i="13" s="1"/>
  <c r="AZ7" i="13"/>
  <c r="AZ11" i="13"/>
  <c r="BC22" i="13"/>
  <c r="BC18" i="13"/>
  <c r="BC12" i="13"/>
  <c r="BC5" i="13"/>
  <c r="BC33" i="13"/>
  <c r="BC32" i="13"/>
  <c r="BC30" i="13"/>
  <c r="BC29" i="13"/>
  <c r="BC38" i="13"/>
  <c r="BC39" i="13"/>
  <c r="BC25" i="13"/>
  <c r="BC35" i="13"/>
  <c r="BC10" i="13"/>
  <c r="BC19" i="13"/>
  <c r="BC8" i="13"/>
  <c r="BC28" i="13"/>
  <c r="BC4" i="13"/>
  <c r="BC16" i="13"/>
  <c r="BC31" i="13"/>
  <c r="BC14" i="13"/>
  <c r="BC36" i="13"/>
  <c r="BC9" i="13"/>
  <c r="BC37" i="13"/>
  <c r="BC21" i="13"/>
  <c r="BC27" i="13"/>
  <c r="BC26" i="13"/>
  <c r="BC20" i="13"/>
  <c r="BC17" i="13"/>
  <c r="BC24" i="13"/>
  <c r="BC23" i="13"/>
  <c r="BC6" i="13"/>
  <c r="BC34" i="13"/>
  <c r="BC15" i="13"/>
  <c r="AE7" i="13"/>
  <c r="AE11" i="13"/>
  <c r="AN20" i="13"/>
  <c r="AN15" i="13"/>
  <c r="AN14" i="13"/>
  <c r="AN19" i="13"/>
  <c r="AN5" i="13"/>
  <c r="AN4" i="13"/>
  <c r="AN9" i="13"/>
  <c r="AN10" i="13"/>
  <c r="AN16" i="13"/>
  <c r="AN8" i="13"/>
  <c r="AN6" i="13"/>
  <c r="AN25" i="13"/>
  <c r="AO25" i="13" s="1"/>
  <c r="AN35" i="13"/>
  <c r="AO35" i="13" s="1"/>
  <c r="AN34" i="13"/>
  <c r="AO34" i="13" s="1"/>
  <c r="AS6" i="13"/>
  <c r="AS4" i="13"/>
  <c r="AS5" i="13"/>
  <c r="BB30" i="13"/>
  <c r="BB36" i="13"/>
  <c r="BB28" i="13"/>
  <c r="BB27" i="13"/>
  <c r="BB21" i="13"/>
  <c r="BB9" i="13"/>
  <c r="BB38" i="13"/>
  <c r="BB10" i="13"/>
  <c r="BB12" i="13"/>
  <c r="BB17" i="13"/>
  <c r="BB4" i="13"/>
  <c r="BB14" i="13"/>
  <c r="BB16" i="13"/>
  <c r="BB18" i="13"/>
  <c r="BB25" i="13"/>
  <c r="BB32" i="13"/>
  <c r="BB6" i="13"/>
  <c r="BB8" i="13"/>
  <c r="BB26" i="13"/>
  <c r="BB23" i="13"/>
  <c r="BB33" i="13"/>
  <c r="BB34" i="13"/>
  <c r="BB22" i="13"/>
  <c r="BB31" i="13"/>
  <c r="BB39" i="13"/>
  <c r="BB29" i="13"/>
  <c r="BB19" i="13"/>
  <c r="BB35" i="13"/>
  <c r="BB5" i="13"/>
  <c r="BB24" i="13"/>
  <c r="BB20" i="13"/>
  <c r="BB37" i="13"/>
  <c r="BB15" i="13"/>
  <c r="AC7" i="13"/>
  <c r="AC11" i="13"/>
  <c r="AI7" i="13"/>
  <c r="AI11" i="13"/>
  <c r="AJ7" i="13"/>
  <c r="AJ11" i="13"/>
  <c r="AM7" i="13"/>
  <c r="AM11" i="13"/>
  <c r="AN28" i="13"/>
  <c r="AO28" i="13" s="1"/>
  <c r="AR34" i="13"/>
  <c r="AR20" i="13"/>
  <c r="AR25" i="13"/>
  <c r="AR4" i="13"/>
  <c r="AR23" i="13"/>
  <c r="AR14" i="13"/>
  <c r="AR31" i="13"/>
  <c r="AR22" i="13"/>
  <c r="AR17" i="13"/>
  <c r="AR33" i="13"/>
  <c r="AR39" i="13"/>
  <c r="AR16" i="13"/>
  <c r="AR10" i="13"/>
  <c r="AR28" i="13"/>
  <c r="AR21" i="13"/>
  <c r="AR19" i="13"/>
  <c r="AR32" i="13"/>
  <c r="AR37" i="13"/>
  <c r="AR9" i="13"/>
  <c r="AR29" i="13"/>
  <c r="AR30" i="13"/>
  <c r="AR38" i="13"/>
  <c r="AR24" i="13"/>
  <c r="AR6" i="13"/>
  <c r="AR15" i="13"/>
  <c r="AR35" i="13"/>
  <c r="AR8" i="13"/>
  <c r="AR27" i="13"/>
  <c r="AR36" i="13"/>
  <c r="AR12" i="13"/>
  <c r="AR26" i="13"/>
  <c r="AR5" i="13"/>
  <c r="AR18" i="13"/>
  <c r="AP22" i="13"/>
  <c r="AP23" i="13"/>
  <c r="AP21" i="13"/>
  <c r="AP29" i="13"/>
  <c r="AP26" i="13"/>
  <c r="AP37" i="13"/>
  <c r="AP8" i="13"/>
  <c r="AP34" i="13"/>
  <c r="AP16" i="13"/>
  <c r="AP31" i="13"/>
  <c r="AP38" i="13"/>
  <c r="AP9" i="13"/>
  <c r="AP28" i="13"/>
  <c r="AP27" i="13"/>
  <c r="AP33" i="13"/>
  <c r="AP14" i="13"/>
  <c r="AP6" i="13"/>
  <c r="AP4" i="13"/>
  <c r="AP32" i="13"/>
  <c r="AP30" i="13"/>
  <c r="AP35" i="13"/>
  <c r="AP5" i="13"/>
  <c r="AP15" i="13"/>
  <c r="AP19" i="13"/>
  <c r="AP36" i="13"/>
  <c r="AP24" i="13"/>
  <c r="AP18" i="13"/>
  <c r="AP17" i="13"/>
  <c r="AP12" i="13"/>
  <c r="AP10" i="13"/>
  <c r="AP25" i="13"/>
  <c r="AP20" i="13"/>
  <c r="AY19" i="13"/>
  <c r="AY14" i="13"/>
  <c r="AY32" i="13"/>
  <c r="AY15" i="13"/>
  <c r="AY17" i="13"/>
  <c r="AY23" i="13"/>
  <c r="AY16" i="13"/>
  <c r="AY39" i="13"/>
  <c r="AY18" i="13"/>
  <c r="AY21" i="13"/>
  <c r="AY6" i="13"/>
  <c r="AY5" i="13"/>
  <c r="AY33" i="13"/>
  <c r="AY38" i="13"/>
  <c r="AY4" i="13"/>
  <c r="AY36" i="13"/>
  <c r="AY22" i="13"/>
  <c r="AY34" i="13"/>
  <c r="AY8" i="13"/>
  <c r="AY30" i="13"/>
  <c r="AY26" i="13"/>
  <c r="AY29" i="13"/>
  <c r="AY37" i="13"/>
  <c r="AY20" i="13"/>
  <c r="AY10" i="13"/>
  <c r="AY24" i="13"/>
  <c r="AY35" i="13"/>
  <c r="AY25" i="13"/>
  <c r="AY31" i="13"/>
  <c r="AY28" i="13"/>
  <c r="AY12" i="13"/>
  <c r="AY9" i="13"/>
  <c r="AY27" i="13"/>
  <c r="AN24" i="13"/>
  <c r="AO24" i="13" s="1"/>
  <c r="BA25" i="13"/>
  <c r="BA8" i="13"/>
  <c r="BA24" i="13"/>
  <c r="BA19" i="13"/>
  <c r="BA34" i="13"/>
  <c r="BA31" i="13"/>
  <c r="BA16" i="13"/>
  <c r="BA28" i="13"/>
  <c r="BA37" i="13"/>
  <c r="BA26" i="13"/>
  <c r="BA9" i="13"/>
  <c r="BA12" i="13"/>
  <c r="BA10" i="13"/>
  <c r="BA35" i="13"/>
  <c r="BA33" i="13"/>
  <c r="BA18" i="13"/>
  <c r="BA23" i="13"/>
  <c r="BA36" i="13"/>
  <c r="BA39" i="13"/>
  <c r="BA22" i="13"/>
  <c r="BA38" i="13"/>
  <c r="BA32" i="13"/>
  <c r="BA29" i="13"/>
  <c r="BA5" i="13"/>
  <c r="BA4" i="13"/>
  <c r="BA17" i="13"/>
  <c r="BA27" i="13"/>
  <c r="BA6" i="13"/>
  <c r="BA14" i="13"/>
  <c r="BA30" i="13"/>
  <c r="BA20" i="13"/>
  <c r="BA21" i="13"/>
  <c r="BA15" i="13"/>
  <c r="AS23" i="13"/>
  <c r="AU23" i="13" s="1"/>
  <c r="AS25" i="13"/>
  <c r="AU25" i="13" s="1"/>
  <c r="AS10" i="13"/>
  <c r="AU10" i="13" s="1"/>
  <c r="AS38" i="13"/>
  <c r="AU38" i="13" s="1"/>
  <c r="AS29" i="13"/>
  <c r="AU29" i="13" s="1"/>
  <c r="AN22" i="13"/>
  <c r="AO22" i="13" s="1"/>
  <c r="AS15" i="13"/>
  <c r="AU15" i="13" s="1"/>
  <c r="AS17" i="13"/>
  <c r="AX17" i="13" s="1"/>
  <c r="AN31" i="13"/>
  <c r="AO31" i="13" s="1"/>
  <c r="AS20" i="13"/>
  <c r="AX20" i="13" s="1"/>
  <c r="AS8" i="13"/>
  <c r="AU8" i="13" s="1"/>
  <c r="AS36" i="13"/>
  <c r="AU36" i="13" s="1"/>
  <c r="AS18" i="13"/>
  <c r="AU18" i="13" s="1"/>
  <c r="AN27" i="13"/>
  <c r="AO27" i="13" s="1"/>
  <c r="BB7" i="13"/>
  <c r="BB11" i="13"/>
  <c r="AR7" i="13"/>
  <c r="AR11" i="13"/>
  <c r="AY7" i="13"/>
  <c r="AY11" i="13"/>
  <c r="AS32" i="13"/>
  <c r="AU32" i="13" s="1"/>
  <c r="AS37" i="13"/>
  <c r="AX37" i="13" s="1"/>
  <c r="AS26" i="13"/>
  <c r="AX26" i="13" s="1"/>
  <c r="AS12" i="13"/>
  <c r="AU12" i="13" s="1"/>
  <c r="AN21" i="13"/>
  <c r="AO21" i="13" s="1"/>
  <c r="AS9" i="13"/>
  <c r="AX9" i="13" s="1"/>
  <c r="AN17" i="13"/>
  <c r="AO17" i="13" s="1"/>
  <c r="AS19" i="13"/>
  <c r="AX19" i="13" s="1"/>
  <c r="AS21" i="13"/>
  <c r="AU21" i="13" s="1"/>
  <c r="AN29" i="13"/>
  <c r="AO29" i="13" s="1"/>
  <c r="AS28" i="13"/>
  <c r="AX28" i="13" s="1"/>
  <c r="AS24" i="13"/>
  <c r="AX24" i="13" s="1"/>
  <c r="AS30" i="13"/>
  <c r="AU30" i="13" s="1"/>
  <c r="AS27" i="13"/>
  <c r="AU27" i="13" s="1"/>
  <c r="AS14" i="13"/>
  <c r="AX14" i="13" s="1"/>
  <c r="AN38" i="13"/>
  <c r="AO38" i="13" s="1"/>
  <c r="AN36" i="13"/>
  <c r="AO36" i="13" s="1"/>
  <c r="AN12" i="13"/>
  <c r="AO12" i="13" s="1"/>
  <c r="AN18" i="13"/>
  <c r="AO18" i="13" s="1"/>
  <c r="AQ7" i="13"/>
  <c r="AQ11" i="13"/>
  <c r="AN23" i="13"/>
  <c r="AO23" i="13" s="1"/>
  <c r="AS16" i="13"/>
  <c r="AU16" i="13" s="1"/>
  <c r="AS35" i="13"/>
  <c r="AX35" i="13" s="1"/>
  <c r="AS39" i="13"/>
  <c r="AU39" i="13" s="1"/>
  <c r="AS31" i="13"/>
  <c r="AU31" i="13" s="1"/>
  <c r="BC7" i="13"/>
  <c r="BC11" i="13"/>
  <c r="AS22" i="13"/>
  <c r="AX22" i="13" s="1"/>
  <c r="AN30" i="13"/>
  <c r="AO30" i="13" s="1"/>
  <c r="AP39" i="13"/>
  <c r="AC39" i="13" s="1"/>
  <c r="AN26" i="13"/>
  <c r="AO26" i="13" s="1"/>
  <c r="AH7" i="13"/>
  <c r="AH11" i="13"/>
  <c r="AS34" i="13"/>
  <c r="AX34" i="13" s="1"/>
  <c r="AB7" i="13"/>
  <c r="AB11" i="13"/>
  <c r="BA7" i="13"/>
  <c r="BA11" i="13"/>
  <c r="AS11" i="13"/>
  <c r="AX11" i="13" s="1"/>
  <c r="AN11" i="13"/>
  <c r="AO11" i="13" s="1"/>
  <c r="AN37" i="13"/>
  <c r="AO37" i="13" s="1"/>
  <c r="AP7" i="13"/>
  <c r="AP11" i="13"/>
  <c r="AS7" i="13"/>
  <c r="AS33" i="13"/>
  <c r="AU33" i="13" s="1"/>
  <c r="AN33" i="13"/>
  <c r="AO33" i="13" s="1"/>
  <c r="AN7" i="13"/>
  <c r="AO7" i="13" s="1"/>
  <c r="AN32" i="13"/>
  <c r="AO32" i="13" s="1"/>
  <c r="AU35" i="13" l="1"/>
  <c r="AX39" i="13"/>
  <c r="AX36" i="13"/>
  <c r="AU28" i="13"/>
  <c r="AX21" i="13"/>
  <c r="AU19" i="13"/>
  <c r="AI42" i="13"/>
  <c r="P46" i="13" s="1"/>
  <c r="AU37" i="13"/>
  <c r="AX23" i="13"/>
  <c r="AX31" i="13"/>
  <c r="AU34" i="13"/>
  <c r="AU26" i="13"/>
  <c r="AX32" i="13"/>
  <c r="AX25" i="13"/>
  <c r="AS42" i="13"/>
  <c r="M47" i="13" s="1"/>
  <c r="AH42" i="13"/>
  <c r="O46" i="13" s="1"/>
  <c r="AX27" i="13"/>
  <c r="AU9" i="13"/>
  <c r="AX18" i="13"/>
  <c r="AX8" i="13"/>
  <c r="AU17" i="13"/>
  <c r="AX29" i="13"/>
  <c r="BB42" i="13"/>
  <c r="Q47" i="13" s="1"/>
  <c r="AY42" i="13"/>
  <c r="N47" i="13" s="1"/>
  <c r="AQ42" i="13"/>
  <c r="K47" i="13" s="1"/>
  <c r="AU24" i="13"/>
  <c r="AP42" i="13"/>
  <c r="J47" i="13" s="1"/>
  <c r="AC42" i="13"/>
  <c r="J46" i="13" s="1"/>
  <c r="AU22" i="13"/>
  <c r="AX33" i="13"/>
  <c r="AN39" i="13"/>
  <c r="AO39" i="13" s="1"/>
  <c r="AO42" i="13" s="1"/>
  <c r="AM42" i="13"/>
  <c r="G47" i="13" s="1"/>
  <c r="BC42" i="13"/>
  <c r="R47" i="13" s="1"/>
  <c r="AK42" i="13"/>
  <c r="R46" i="13" s="1"/>
  <c r="AZ42" i="13"/>
  <c r="O47" i="13" s="1"/>
  <c r="AJ42" i="13"/>
  <c r="Q46" i="13" s="1"/>
  <c r="AG42" i="13"/>
  <c r="N46" i="13" s="1"/>
  <c r="AX38" i="13"/>
  <c r="BA42" i="13"/>
  <c r="P47" i="13" s="1"/>
  <c r="AR42" i="13"/>
  <c r="L47" i="13" s="1"/>
  <c r="AA42" i="13"/>
  <c r="G46" i="13" s="1"/>
  <c r="AF42" i="13"/>
  <c r="M46" i="13" s="1"/>
  <c r="AD42" i="13"/>
  <c r="K46" i="13" s="1"/>
  <c r="AE42" i="13"/>
  <c r="L46" i="13" s="1"/>
  <c r="AX16" i="13"/>
  <c r="AU14" i="13"/>
  <c r="AU11" i="13"/>
  <c r="AX30" i="13"/>
  <c r="AX12" i="13"/>
  <c r="AU20" i="13"/>
  <c r="AX15" i="13"/>
  <c r="AX10" i="13"/>
  <c r="AU7" i="13"/>
  <c r="AX7" i="13"/>
  <c r="AN42" i="13" l="1"/>
  <c r="I47" i="13" s="1"/>
  <c r="AB39" i="13"/>
  <c r="AB42" i="13" s="1"/>
  <c r="I46" i="13" s="1"/>
  <c r="AX42" i="13"/>
  <c r="AX43" i="13" s="1"/>
  <c r="AU42" i="13"/>
  <c r="AU43" i="13" s="1"/>
  <c r="AO43" i="13" l="1"/>
  <c r="AN24" i="14"/>
  <c r="AN8" i="14"/>
  <c r="AN30" i="14"/>
  <c r="AN15" i="14"/>
  <c r="AN20" i="14"/>
  <c r="AN5" i="14"/>
  <c r="AN10" i="14"/>
  <c r="AN26" i="14"/>
  <c r="AN37" i="14"/>
  <c r="AN32" i="14"/>
  <c r="AN16" i="14"/>
  <c r="AN9" i="14"/>
  <c r="AN33" i="14"/>
  <c r="AN25" i="14"/>
  <c r="AN31" i="14"/>
  <c r="AN7" i="14"/>
  <c r="AN34" i="14"/>
  <c r="AN19" i="14"/>
  <c r="AN13" i="14"/>
  <c r="AN27" i="14"/>
  <c r="AN36" i="14"/>
  <c r="AN22" i="14"/>
  <c r="AN17" i="14"/>
  <c r="AN6" i="14"/>
  <c r="AN23" i="14"/>
  <c r="AN21" i="14"/>
  <c r="AN29" i="14"/>
  <c r="AN28" i="14"/>
  <c r="AN12" i="14"/>
  <c r="AN35" i="14"/>
  <c r="AN11" i="14"/>
  <c r="AN14" i="14"/>
  <c r="AT22" i="14"/>
  <c r="AV3" i="14"/>
  <c r="AT20" i="14"/>
  <c r="AT21" i="14"/>
  <c r="AY3" i="14"/>
  <c r="AG18" i="14"/>
  <c r="AG15" i="14"/>
  <c r="AG33" i="14"/>
  <c r="AG21" i="14"/>
  <c r="AG27" i="14"/>
  <c r="AG29" i="14"/>
  <c r="AG36" i="14"/>
  <c r="AG7" i="14"/>
  <c r="AG34" i="14"/>
  <c r="AG24" i="14"/>
  <c r="AG31" i="14"/>
  <c r="AG12" i="14"/>
  <c r="AG30" i="14"/>
  <c r="AG9" i="14"/>
  <c r="AG35" i="14"/>
  <c r="AG8" i="14"/>
  <c r="AG17" i="14"/>
  <c r="AG32" i="14"/>
  <c r="AG37" i="14"/>
  <c r="AG5" i="14"/>
  <c r="AG20" i="14"/>
  <c r="AG25" i="14"/>
  <c r="AG28" i="14"/>
  <c r="AG26" i="14"/>
  <c r="AG14" i="14"/>
  <c r="AG23" i="14"/>
  <c r="AG10" i="14"/>
  <c r="AG22" i="14"/>
  <c r="AG16" i="14"/>
  <c r="AG11" i="14"/>
  <c r="AG6" i="14"/>
  <c r="AG13" i="14"/>
  <c r="AG19" i="14"/>
  <c r="AC26" i="14"/>
  <c r="AC30" i="14"/>
  <c r="AC36" i="14"/>
  <c r="AC16" i="14"/>
  <c r="AC29" i="14"/>
  <c r="AC10" i="14"/>
  <c r="AC12" i="14"/>
  <c r="AC19" i="14"/>
  <c r="AC7" i="14"/>
  <c r="AC24" i="14"/>
  <c r="AC33" i="14"/>
  <c r="AC6" i="14"/>
  <c r="AC35" i="14"/>
  <c r="AC37" i="14"/>
  <c r="AC34" i="14"/>
  <c r="AC20" i="14"/>
  <c r="AC11" i="14"/>
  <c r="AC15" i="14"/>
  <c r="AC17" i="14"/>
  <c r="AC27" i="14"/>
  <c r="AC25" i="14"/>
  <c r="AC8" i="14"/>
  <c r="AC14" i="14"/>
  <c r="AC5" i="14"/>
  <c r="AC32" i="14"/>
  <c r="AC13" i="14"/>
  <c r="AC31" i="14"/>
  <c r="AC21" i="14"/>
  <c r="AC9" i="14"/>
  <c r="AC28" i="14"/>
  <c r="AC23" i="14"/>
  <c r="AC22" i="14"/>
  <c r="AS21" i="14"/>
  <c r="AS33" i="14"/>
  <c r="AS15" i="14"/>
  <c r="AS11" i="14"/>
  <c r="AS14" i="14"/>
  <c r="AS13" i="14"/>
  <c r="AS25" i="14"/>
  <c r="AS10" i="14"/>
  <c r="AS18" i="14"/>
  <c r="AS26" i="14"/>
  <c r="AS24" i="14"/>
  <c r="AS20" i="14"/>
  <c r="AS32" i="14"/>
  <c r="AS23" i="14"/>
  <c r="AS9" i="14"/>
  <c r="AS12" i="14"/>
  <c r="AS34" i="14"/>
  <c r="AS36" i="14"/>
  <c r="AS22" i="14"/>
  <c r="AS35" i="14"/>
  <c r="AS27" i="14"/>
  <c r="AS28" i="14"/>
  <c r="AS7" i="14"/>
  <c r="AS5" i="14"/>
  <c r="AS19" i="14"/>
  <c r="AS37" i="14"/>
  <c r="AS16" i="14"/>
  <c r="AS17" i="14"/>
  <c r="AS30" i="14"/>
  <c r="AS8" i="14"/>
  <c r="AS29" i="14"/>
  <c r="AS6" i="14"/>
  <c r="AS31" i="14"/>
  <c r="AO21" i="14"/>
  <c r="AO30" i="14"/>
  <c r="AO24" i="14"/>
  <c r="AO19" i="14"/>
  <c r="AO17" i="14"/>
  <c r="AP3" i="14"/>
  <c r="AO22" i="14"/>
  <c r="AO32" i="14"/>
  <c r="AO10" i="14"/>
  <c r="AO26" i="14"/>
  <c r="AO20" i="14"/>
  <c r="AO27" i="14"/>
  <c r="AF11" i="14"/>
  <c r="AF20" i="14"/>
  <c r="AF5" i="14"/>
  <c r="AF33" i="14"/>
  <c r="AF24" i="14"/>
  <c r="AF25" i="14"/>
  <c r="AF35" i="14"/>
  <c r="AF31" i="14"/>
  <c r="AF26" i="14"/>
  <c r="AF34" i="14"/>
  <c r="AF29" i="14"/>
  <c r="AF23" i="14"/>
  <c r="AF10" i="14"/>
  <c r="AF15" i="14"/>
  <c r="AF37" i="14"/>
  <c r="AF14" i="14"/>
  <c r="AF12" i="14"/>
  <c r="AF8" i="14"/>
  <c r="AF36" i="14"/>
  <c r="AF28" i="14"/>
  <c r="AF22" i="14"/>
  <c r="AF17" i="14"/>
  <c r="AF21" i="14"/>
  <c r="AF16" i="14"/>
  <c r="AF27" i="14"/>
  <c r="AF30" i="14"/>
  <c r="AF9" i="14"/>
  <c r="AF32" i="14"/>
  <c r="AF7" i="14"/>
  <c r="AF6" i="14"/>
  <c r="AF19" i="14"/>
  <c r="AF18" i="14"/>
  <c r="AF13" i="14"/>
  <c r="AB33" i="14"/>
  <c r="AB30" i="14"/>
  <c r="AB5" i="14"/>
  <c r="AB20" i="14"/>
  <c r="AB31" i="14"/>
  <c r="AB22" i="14"/>
  <c r="AB37" i="14"/>
  <c r="AB6" i="14"/>
  <c r="AB25" i="14"/>
  <c r="AB27" i="14"/>
  <c r="AB23" i="14"/>
  <c r="AB24" i="14"/>
  <c r="AB15" i="14"/>
  <c r="AB7" i="14"/>
  <c r="AB35" i="14"/>
  <c r="AB11" i="14"/>
  <c r="AB34" i="14"/>
  <c r="AB13" i="14"/>
  <c r="AB8" i="14"/>
  <c r="AB26" i="14"/>
  <c r="AB17" i="14"/>
  <c r="AB21" i="14"/>
  <c r="AB9" i="14"/>
  <c r="AB12" i="14"/>
  <c r="AB36" i="14"/>
  <c r="AB19" i="14"/>
  <c r="AB16" i="14"/>
  <c r="AB14" i="14"/>
  <c r="AB32" i="14"/>
  <c r="AB29" i="14"/>
  <c r="AB28" i="14"/>
  <c r="AB10" i="14"/>
  <c r="BB11" i="14"/>
  <c r="BB30" i="14"/>
  <c r="BB5" i="14"/>
  <c r="BB13" i="14"/>
  <c r="BB17" i="14"/>
  <c r="BB15" i="14"/>
  <c r="BB8" i="14"/>
  <c r="BB16" i="14"/>
  <c r="BB37" i="14"/>
  <c r="BB36" i="14"/>
  <c r="BB10" i="14"/>
  <c r="BB7" i="14"/>
  <c r="BB25" i="14"/>
  <c r="BB14" i="14"/>
  <c r="BB9" i="14"/>
  <c r="BB26" i="14"/>
  <c r="BB29" i="14"/>
  <c r="BB27" i="14"/>
  <c r="BB21" i="14"/>
  <c r="BB32" i="14"/>
  <c r="BB28" i="14"/>
  <c r="BB19" i="14"/>
  <c r="BB35" i="14"/>
  <c r="BB33" i="14"/>
  <c r="BB12" i="14"/>
  <c r="BB24" i="14"/>
  <c r="BB20" i="14"/>
  <c r="BB6" i="14"/>
  <c r="BB23" i="14"/>
  <c r="BB18" i="14"/>
  <c r="BB31" i="14"/>
  <c r="BB22" i="14"/>
  <c r="BB34" i="14"/>
  <c r="AR24" i="14"/>
  <c r="AR5" i="14"/>
  <c r="AR17" i="14"/>
  <c r="AR22" i="14"/>
  <c r="AR6" i="14"/>
  <c r="AR30" i="14"/>
  <c r="AR28" i="14"/>
  <c r="AR23" i="14"/>
  <c r="AR33" i="14"/>
  <c r="AR26" i="14"/>
  <c r="AR20" i="14"/>
  <c r="AR19" i="14"/>
  <c r="AR11" i="14"/>
  <c r="AR10" i="14"/>
  <c r="AR36" i="14"/>
  <c r="AR7" i="14"/>
  <c r="AR34" i="14"/>
  <c r="AR13" i="14"/>
  <c r="AR21" i="14"/>
  <c r="AR15" i="14"/>
  <c r="AR31" i="14"/>
  <c r="AR35" i="14"/>
  <c r="AR9" i="14"/>
  <c r="AR8" i="14"/>
  <c r="AR37" i="14"/>
  <c r="AR12" i="14"/>
  <c r="AR32" i="14"/>
  <c r="AR27" i="14"/>
  <c r="AR25" i="14"/>
  <c r="AR16" i="14"/>
  <c r="AR29" i="14"/>
  <c r="AR14" i="14"/>
  <c r="AI14" i="14"/>
  <c r="AI19" i="14"/>
  <c r="AI24" i="14"/>
  <c r="AI11" i="14"/>
  <c r="AI30" i="14"/>
  <c r="AI29" i="14"/>
  <c r="AI13" i="14"/>
  <c r="AI21" i="14"/>
  <c r="AI22" i="14"/>
  <c r="AI36" i="14"/>
  <c r="AI16" i="14"/>
  <c r="AI10" i="14"/>
  <c r="AI5" i="14"/>
  <c r="AI33" i="14"/>
  <c r="AI26" i="14"/>
  <c r="AI7" i="14"/>
  <c r="AI37" i="14"/>
  <c r="AI12" i="14"/>
  <c r="AI28" i="14"/>
  <c r="AI20" i="14"/>
  <c r="AI9" i="14"/>
  <c r="AI18" i="14"/>
  <c r="AI32" i="14"/>
  <c r="AI35" i="14"/>
  <c r="AI23" i="14"/>
  <c r="AI27" i="14"/>
  <c r="AI8" i="14"/>
  <c r="AI15" i="14"/>
  <c r="AI31" i="14"/>
  <c r="AI17" i="14"/>
  <c r="AI6" i="14"/>
  <c r="AI25" i="14"/>
  <c r="AI34" i="14"/>
  <c r="AE31" i="14"/>
  <c r="AE36" i="14"/>
  <c r="AE32" i="14"/>
  <c r="AE8" i="14"/>
  <c r="AE13" i="14"/>
  <c r="AE28" i="14"/>
  <c r="AE7" i="14"/>
  <c r="AE24" i="14"/>
  <c r="AE21" i="14"/>
  <c r="AE9" i="14"/>
  <c r="AE17" i="14"/>
  <c r="AE33" i="14"/>
  <c r="AE25" i="14"/>
  <c r="AE10" i="14"/>
  <c r="AE30" i="14"/>
  <c r="AE5" i="14"/>
  <c r="AE34" i="14"/>
  <c r="AE27" i="14"/>
  <c r="AE20" i="14"/>
  <c r="AE11" i="14"/>
  <c r="AE22" i="14"/>
  <c r="AE14" i="14"/>
  <c r="AE26" i="14"/>
  <c r="AE29" i="14"/>
  <c r="AE12" i="14"/>
  <c r="AE23" i="14"/>
  <c r="AE37" i="14"/>
  <c r="AE16" i="14"/>
  <c r="AE15" i="14"/>
  <c r="AE19" i="14"/>
  <c r="AE35" i="14"/>
  <c r="AE6" i="14"/>
  <c r="AQ28" i="14"/>
  <c r="AQ13" i="14"/>
  <c r="AQ14" i="14"/>
  <c r="AQ36" i="14"/>
  <c r="AQ31" i="14"/>
  <c r="AQ30" i="14"/>
  <c r="AQ34" i="14"/>
  <c r="AQ29" i="14"/>
  <c r="AQ9" i="14"/>
  <c r="AQ11" i="14"/>
  <c r="AQ32" i="14"/>
  <c r="AQ6" i="14"/>
  <c r="AQ17" i="14"/>
  <c r="AQ15" i="14"/>
  <c r="AQ16" i="14"/>
  <c r="AQ33" i="14"/>
  <c r="AQ12" i="14"/>
  <c r="AQ25" i="14"/>
  <c r="AQ26" i="14"/>
  <c r="AQ23" i="14"/>
  <c r="AQ27" i="14"/>
  <c r="AQ21" i="14"/>
  <c r="AQ5" i="14"/>
  <c r="AQ19" i="14"/>
  <c r="AQ7" i="14"/>
  <c r="AQ10" i="14"/>
  <c r="AQ37" i="14"/>
  <c r="AQ8" i="14"/>
  <c r="AQ35" i="14"/>
  <c r="AQ22" i="14"/>
  <c r="AQ20" i="14"/>
  <c r="AQ24" i="14"/>
  <c r="AD28" i="14"/>
  <c r="AD27" i="14"/>
  <c r="AD16" i="14"/>
  <c r="AD32" i="14"/>
  <c r="AD37" i="14"/>
  <c r="AD23" i="14"/>
  <c r="AD36" i="14"/>
  <c r="AD26" i="14"/>
  <c r="AD5" i="14"/>
  <c r="AD14" i="14"/>
  <c r="AD34" i="14"/>
  <c r="AD15" i="14"/>
  <c r="AD17" i="14"/>
  <c r="AD6" i="14"/>
  <c r="AD11" i="14"/>
  <c r="AD35" i="14"/>
  <c r="AD20" i="14"/>
  <c r="AD25" i="14"/>
  <c r="AD8" i="14"/>
  <c r="AD30" i="14"/>
  <c r="AD24" i="14"/>
  <c r="AD7" i="14"/>
  <c r="AD22" i="14"/>
  <c r="AD10" i="14"/>
  <c r="AD9" i="14"/>
  <c r="AD21" i="14"/>
  <c r="AD29" i="14"/>
  <c r="AD33" i="14"/>
  <c r="AD31" i="14"/>
  <c r="AD13" i="14"/>
  <c r="AD19" i="14"/>
  <c r="AD12" i="14"/>
  <c r="BA13" i="14"/>
  <c r="BA36" i="14"/>
  <c r="BA14" i="14"/>
  <c r="BA18" i="14"/>
  <c r="BA26" i="14"/>
  <c r="BA17" i="14"/>
  <c r="BA7" i="14"/>
  <c r="BA27" i="14"/>
  <c r="BA11" i="14"/>
  <c r="BA28" i="14"/>
  <c r="BA16" i="14"/>
  <c r="BA10" i="14"/>
  <c r="BA21" i="14"/>
  <c r="BA25" i="14"/>
  <c r="BA20" i="14"/>
  <c r="BA23" i="14"/>
  <c r="BA9" i="14"/>
  <c r="BA31" i="14"/>
  <c r="BA37" i="14"/>
  <c r="BA8" i="14"/>
  <c r="BA6" i="14"/>
  <c r="BA34" i="14"/>
  <c r="BA19" i="14"/>
  <c r="BA33" i="14"/>
  <c r="BA32" i="14"/>
  <c r="BA24" i="14"/>
  <c r="BA5" i="14"/>
  <c r="BA35" i="14"/>
  <c r="BA22" i="14"/>
  <c r="BA12" i="14"/>
  <c r="BA30" i="14"/>
  <c r="BA15" i="14"/>
  <c r="BA29" i="14"/>
  <c r="AZ14" i="14"/>
  <c r="AZ22" i="14"/>
  <c r="AZ30" i="14"/>
  <c r="AZ11" i="14"/>
  <c r="AZ16" i="14"/>
  <c r="AZ9" i="14"/>
  <c r="AZ20" i="14"/>
  <c r="AZ17" i="14"/>
  <c r="AZ27" i="14"/>
  <c r="AZ24" i="14"/>
  <c r="AZ19" i="14"/>
  <c r="AZ13" i="14"/>
  <c r="AZ32" i="14"/>
  <c r="AZ21" i="14"/>
  <c r="AZ7" i="14"/>
  <c r="AZ33" i="14"/>
  <c r="AZ12" i="14"/>
  <c r="AZ25" i="14"/>
  <c r="AZ8" i="14"/>
  <c r="AZ28" i="14"/>
  <c r="AZ34" i="14"/>
  <c r="AZ6" i="14"/>
  <c r="AZ29" i="14"/>
  <c r="AZ10" i="14"/>
  <c r="AZ37" i="14"/>
  <c r="AZ26" i="14"/>
  <c r="AZ23" i="14"/>
  <c r="AZ31" i="14"/>
  <c r="AZ36" i="14"/>
  <c r="AZ15" i="14"/>
  <c r="AZ35" i="14"/>
  <c r="AZ18" i="14"/>
  <c r="AZ5" i="14"/>
  <c r="AH35" i="14"/>
  <c r="AH31" i="14"/>
  <c r="AH5" i="14"/>
  <c r="AH19" i="14"/>
  <c r="AH11" i="14"/>
  <c r="AH22" i="14"/>
  <c r="AH7" i="14"/>
  <c r="AH26" i="14"/>
  <c r="AH13" i="14"/>
  <c r="AH15" i="14"/>
  <c r="AH20" i="14"/>
  <c r="AH37" i="14"/>
  <c r="AH29" i="14"/>
  <c r="AH17" i="14"/>
  <c r="AH24" i="14"/>
  <c r="AH12" i="14"/>
  <c r="AH34" i="14"/>
  <c r="AH10" i="14"/>
  <c r="AH36" i="14"/>
  <c r="AH21" i="14"/>
  <c r="AH16" i="14"/>
  <c r="AH23" i="14"/>
  <c r="AH33" i="14"/>
  <c r="AH30" i="14"/>
  <c r="AH27" i="14"/>
  <c r="AH6" i="14"/>
  <c r="AH9" i="14"/>
  <c r="AH25" i="14"/>
  <c r="AH28" i="14"/>
  <c r="AH8" i="14"/>
  <c r="AH14" i="14"/>
  <c r="AH32" i="14"/>
  <c r="AH18" i="14"/>
  <c r="AL10" i="14"/>
  <c r="AL12" i="14"/>
  <c r="AL32" i="14"/>
  <c r="AL7" i="14"/>
  <c r="AL15" i="14"/>
  <c r="AL31" i="14"/>
  <c r="AL27" i="14"/>
  <c r="AL6" i="14"/>
  <c r="AL18" i="14"/>
  <c r="AL17" i="14"/>
  <c r="AL34" i="14"/>
  <c r="AL13" i="14"/>
  <c r="AL5" i="14"/>
  <c r="AL28" i="14"/>
  <c r="AL20" i="14"/>
  <c r="AL22" i="14"/>
  <c r="AL37" i="14"/>
  <c r="AL21" i="14"/>
  <c r="AL25" i="14"/>
  <c r="AL36" i="14"/>
  <c r="AL9" i="14"/>
  <c r="AL8" i="14"/>
  <c r="AL19" i="14"/>
  <c r="AL30" i="14"/>
  <c r="AL11" i="14"/>
  <c r="AL33" i="14"/>
  <c r="AL16" i="14"/>
  <c r="AL24" i="14"/>
  <c r="AL29" i="14"/>
  <c r="AL14" i="14"/>
  <c r="AL26" i="14"/>
  <c r="AL23" i="14"/>
  <c r="AL35" i="14"/>
  <c r="AJ15" i="14"/>
  <c r="AJ30" i="14"/>
  <c r="AJ34" i="14"/>
  <c r="AJ25" i="14"/>
  <c r="AJ17" i="14"/>
  <c r="AJ35" i="14"/>
  <c r="AJ27" i="14"/>
  <c r="AJ5" i="14"/>
  <c r="AJ26" i="14"/>
  <c r="AJ7" i="14"/>
  <c r="AJ29" i="14"/>
  <c r="AJ8" i="14"/>
  <c r="AJ10" i="14"/>
  <c r="AJ36" i="14"/>
  <c r="AJ33" i="14"/>
  <c r="AJ14" i="14"/>
  <c r="AJ9" i="14"/>
  <c r="AJ11" i="14"/>
  <c r="AJ31" i="14"/>
  <c r="AJ37" i="14"/>
  <c r="AJ28" i="14"/>
  <c r="AJ22" i="14"/>
  <c r="AJ32" i="14"/>
  <c r="AJ12" i="14"/>
  <c r="AJ6" i="14"/>
  <c r="AJ21" i="14"/>
  <c r="AJ13" i="14"/>
  <c r="AJ16" i="14"/>
  <c r="AJ19" i="14"/>
  <c r="AJ20" i="14"/>
  <c r="AJ18" i="14"/>
  <c r="AJ23" i="14"/>
  <c r="AJ24" i="14"/>
  <c r="BD28" i="14"/>
  <c r="BD31" i="14"/>
  <c r="BD22" i="14"/>
  <c r="BD9" i="14"/>
  <c r="BD5" i="14"/>
  <c r="BD36" i="14"/>
  <c r="BD30" i="14"/>
  <c r="BD15" i="14"/>
  <c r="BD11" i="14"/>
  <c r="BD24" i="14"/>
  <c r="BD35" i="14"/>
  <c r="BD7" i="14"/>
  <c r="BD26" i="14"/>
  <c r="BD29" i="14"/>
  <c r="BD19" i="14"/>
  <c r="BD10" i="14"/>
  <c r="BD8" i="14"/>
  <c r="BD21" i="14"/>
  <c r="BD13" i="14"/>
  <c r="BD12" i="14"/>
  <c r="BD33" i="14"/>
  <c r="BD17" i="14"/>
  <c r="BD14" i="14"/>
  <c r="BD37" i="14"/>
  <c r="BD34" i="14"/>
  <c r="BD23" i="14"/>
  <c r="BD6" i="14"/>
  <c r="BD20" i="14"/>
  <c r="BD18" i="14"/>
  <c r="BD32" i="14"/>
  <c r="BD27" i="14"/>
  <c r="BD25" i="14"/>
  <c r="BD16" i="14"/>
  <c r="AK15" i="14"/>
  <c r="AK29" i="14"/>
  <c r="AK12" i="14"/>
  <c r="AK32" i="14"/>
  <c r="AK17" i="14"/>
  <c r="AK5" i="14"/>
  <c r="AK26" i="14"/>
  <c r="AK24" i="14"/>
  <c r="AK30" i="14"/>
  <c r="AK13" i="14"/>
  <c r="AK23" i="14"/>
  <c r="AK28" i="14"/>
  <c r="AK8" i="14"/>
  <c r="AK35" i="14"/>
  <c r="AK10" i="14"/>
  <c r="AK21" i="14"/>
  <c r="AK6" i="14"/>
  <c r="AK20" i="14"/>
  <c r="AK19" i="14"/>
  <c r="AK22" i="14"/>
  <c r="AK9" i="14"/>
  <c r="AK25" i="14"/>
  <c r="AK16" i="14"/>
  <c r="AK33" i="14"/>
  <c r="AK27" i="14"/>
  <c r="AK14" i="14"/>
  <c r="AK36" i="14"/>
  <c r="AK31" i="14"/>
  <c r="AK34" i="14"/>
  <c r="AK7" i="14"/>
  <c r="AK18" i="14"/>
  <c r="AK37" i="14"/>
  <c r="AK11" i="14"/>
  <c r="BC23" i="14"/>
  <c r="BC28" i="14"/>
  <c r="BC25" i="14"/>
  <c r="BC14" i="14"/>
  <c r="BC22" i="14"/>
  <c r="BC27" i="14"/>
  <c r="BC30" i="14"/>
  <c r="BC33" i="14"/>
  <c r="BC35" i="14"/>
  <c r="BC11" i="14"/>
  <c r="BC19" i="14"/>
  <c r="BC34" i="14"/>
  <c r="BC29" i="14"/>
  <c r="BC16" i="14"/>
  <c r="BC32" i="14"/>
  <c r="BC36" i="14"/>
  <c r="BC17" i="14"/>
  <c r="BC37" i="14"/>
  <c r="BC6" i="14"/>
  <c r="BC31" i="14"/>
  <c r="BC24" i="14"/>
  <c r="BC15" i="14"/>
  <c r="BC8" i="14"/>
  <c r="BC20" i="14"/>
  <c r="BC7" i="14"/>
  <c r="BC18" i="14"/>
  <c r="BC21" i="14"/>
  <c r="BC5" i="14"/>
  <c r="BC26" i="14"/>
  <c r="BC10" i="14"/>
  <c r="BC13" i="14"/>
  <c r="BC12" i="14"/>
  <c r="BC9" i="14"/>
  <c r="AF13" i="12"/>
  <c r="AF8" i="12"/>
  <c r="AF31" i="12"/>
  <c r="AF6" i="12"/>
  <c r="AF9" i="12"/>
  <c r="AF30" i="12"/>
  <c r="AF11" i="12"/>
  <c r="AF34" i="12"/>
  <c r="AF15" i="12"/>
  <c r="AF14" i="12"/>
  <c r="AF25" i="12"/>
  <c r="AF21" i="12"/>
  <c r="AF28" i="12"/>
  <c r="AF26" i="12"/>
  <c r="AF35" i="12"/>
  <c r="AF33" i="12"/>
  <c r="AF36" i="12"/>
  <c r="AF16" i="12"/>
  <c r="AF19" i="12"/>
  <c r="AF24" i="12"/>
  <c r="AF18" i="12"/>
  <c r="AF23" i="12"/>
  <c r="AF5" i="12"/>
  <c r="AF10" i="12"/>
  <c r="AF32" i="12"/>
  <c r="AF7" i="12"/>
  <c r="AF22" i="12"/>
  <c r="AF17" i="12"/>
  <c r="AF20" i="12"/>
  <c r="AF12" i="12"/>
  <c r="AF27" i="12"/>
  <c r="AF37" i="12"/>
  <c r="AF29" i="12"/>
  <c r="AG28" i="12"/>
  <c r="AG13" i="12"/>
  <c r="AG31" i="12"/>
  <c r="AG21" i="12"/>
  <c r="AG36" i="12"/>
  <c r="AG16" i="12"/>
  <c r="AG35" i="12"/>
  <c r="AG25" i="12"/>
  <c r="AG6" i="12"/>
  <c r="AG23" i="12"/>
  <c r="AG22" i="12"/>
  <c r="AG26" i="12"/>
  <c r="AG5" i="12"/>
  <c r="AG10" i="12"/>
  <c r="AG32" i="12"/>
  <c r="AG8" i="12"/>
  <c r="AG27" i="12"/>
  <c r="AG19" i="12"/>
  <c r="AG18" i="12"/>
  <c r="AG24" i="12"/>
  <c r="AG17" i="12"/>
  <c r="AG15" i="12"/>
  <c r="AG7" i="12"/>
  <c r="AG33" i="12"/>
  <c r="AG20" i="12"/>
  <c r="AG9" i="12"/>
  <c r="AG30" i="12"/>
  <c r="AG34" i="12"/>
  <c r="AG11" i="12"/>
  <c r="AG14" i="12"/>
  <c r="AG29" i="12"/>
  <c r="AG12" i="12"/>
  <c r="AG37" i="12"/>
  <c r="AB25" i="12"/>
  <c r="AB35" i="12"/>
  <c r="AB7" i="12"/>
  <c r="AB29" i="12"/>
  <c r="AB19" i="12"/>
  <c r="AB33" i="12"/>
  <c r="AB8" i="12"/>
  <c r="AB37" i="12"/>
  <c r="AB20" i="12"/>
  <c r="AB5" i="12"/>
  <c r="AB22" i="12"/>
  <c r="AB15" i="12"/>
  <c r="AB23" i="12"/>
  <c r="AB34" i="12"/>
  <c r="AB17" i="12"/>
  <c r="AB10" i="12"/>
  <c r="AB16" i="12"/>
  <c r="AB31" i="12"/>
  <c r="AB9" i="12"/>
  <c r="AB11" i="12"/>
  <c r="AB13" i="12"/>
  <c r="AB28" i="12"/>
  <c r="AB12" i="12"/>
  <c r="AB21" i="12"/>
  <c r="AB14" i="12"/>
  <c r="AB27" i="12"/>
  <c r="AB30" i="12"/>
  <c r="AB36" i="12"/>
  <c r="AB32" i="12"/>
  <c r="AB26" i="12"/>
  <c r="AB6" i="12"/>
  <c r="AB24" i="12"/>
  <c r="AH5" i="12"/>
  <c r="AH13" i="12"/>
  <c r="AH12" i="12"/>
  <c r="AH17" i="12"/>
  <c r="AH33" i="12"/>
  <c r="AH22" i="12"/>
  <c r="AH36" i="12"/>
  <c r="AH8" i="12"/>
  <c r="AH11" i="12"/>
  <c r="AH35" i="12"/>
  <c r="AH27" i="12"/>
  <c r="AH15" i="12"/>
  <c r="AH6" i="12"/>
  <c r="AH16" i="12"/>
  <c r="AH20" i="12"/>
  <c r="AH25" i="12"/>
  <c r="AH28" i="12"/>
  <c r="AH34" i="12"/>
  <c r="AH29" i="12"/>
  <c r="AH32" i="12"/>
  <c r="AH7" i="12"/>
  <c r="AH37" i="12"/>
  <c r="AH10" i="12"/>
  <c r="AH19" i="12"/>
  <c r="AH9" i="12"/>
  <c r="AH21" i="12"/>
  <c r="AH30" i="12"/>
  <c r="AH26" i="12"/>
  <c r="AH24" i="12"/>
  <c r="AH18" i="12"/>
  <c r="AH23" i="12"/>
  <c r="AH31" i="12"/>
  <c r="AH14" i="12"/>
  <c r="AD26" i="12"/>
  <c r="AD37" i="12"/>
  <c r="AD29" i="12"/>
  <c r="AD25" i="12"/>
  <c r="AD6" i="12"/>
  <c r="AD21" i="12"/>
  <c r="AD22" i="12"/>
  <c r="AD16" i="12"/>
  <c r="AD17" i="12"/>
  <c r="AD27" i="12"/>
  <c r="AD14" i="12"/>
  <c r="AD19" i="12"/>
  <c r="AD23" i="12"/>
  <c r="AD9" i="12"/>
  <c r="AD13" i="12"/>
  <c r="AD15" i="12"/>
  <c r="AD28" i="12"/>
  <c r="AD7" i="12"/>
  <c r="AD33" i="12"/>
  <c r="AD34" i="12"/>
  <c r="AD11" i="12"/>
  <c r="AD5" i="12"/>
  <c r="AD24" i="12"/>
  <c r="AD32" i="12"/>
  <c r="AD12" i="12"/>
  <c r="AD20" i="12"/>
  <c r="AD8" i="12"/>
  <c r="AD10" i="12"/>
  <c r="AD30" i="12"/>
  <c r="AD35" i="12"/>
  <c r="AD31" i="12"/>
  <c r="AD36" i="12"/>
  <c r="AJ18" i="12"/>
  <c r="AJ37" i="12"/>
  <c r="AJ31" i="12"/>
  <c r="AJ21" i="12"/>
  <c r="AJ26" i="12"/>
  <c r="AJ14" i="12"/>
  <c r="AJ7" i="12"/>
  <c r="AJ34" i="12"/>
  <c r="AJ8" i="12"/>
  <c r="AJ36" i="12"/>
  <c r="AJ30" i="12"/>
  <c r="AJ28" i="12"/>
  <c r="AJ10" i="12"/>
  <c r="AJ22" i="12"/>
  <c r="AJ6" i="12"/>
  <c r="AJ5" i="12"/>
  <c r="AJ27" i="12"/>
  <c r="AJ16" i="12"/>
  <c r="AJ12" i="12"/>
  <c r="AJ13" i="12"/>
  <c r="AJ17" i="12"/>
  <c r="AJ19" i="12"/>
  <c r="AJ25" i="12"/>
  <c r="AJ35" i="12"/>
  <c r="AJ11" i="12"/>
  <c r="AJ24" i="12"/>
  <c r="AJ9" i="12"/>
  <c r="AJ15" i="12"/>
  <c r="AJ23" i="12"/>
  <c r="AJ32" i="12"/>
  <c r="AJ29" i="12"/>
  <c r="AJ20" i="12"/>
  <c r="AJ33" i="12"/>
  <c r="AI20" i="12"/>
  <c r="AI17" i="12"/>
  <c r="AI33" i="12"/>
  <c r="AI19" i="12"/>
  <c r="AI31" i="12"/>
  <c r="AI18" i="12"/>
  <c r="AI16" i="12"/>
  <c r="AI25" i="12"/>
  <c r="AI30" i="12"/>
  <c r="AI10" i="12"/>
  <c r="AI6" i="12"/>
  <c r="AI26" i="12"/>
  <c r="AI12" i="12"/>
  <c r="AI13" i="12"/>
  <c r="AI35" i="12"/>
  <c r="AI22" i="12"/>
  <c r="AI37" i="12"/>
  <c r="AI23" i="12"/>
  <c r="AI15" i="12"/>
  <c r="AI7" i="12"/>
  <c r="AI29" i="12"/>
  <c r="AI21" i="12"/>
  <c r="AI24" i="12"/>
  <c r="AI9" i="12"/>
  <c r="AI8" i="12"/>
  <c r="AI36" i="12"/>
  <c r="AI34" i="12"/>
  <c r="AI32" i="12"/>
  <c r="AI11" i="12"/>
  <c r="AI27" i="12"/>
  <c r="AI5" i="12"/>
  <c r="AI14" i="12"/>
  <c r="AI28" i="12"/>
  <c r="AE14" i="12"/>
  <c r="AE7" i="12"/>
  <c r="AE13" i="12"/>
  <c r="AE5" i="12"/>
  <c r="AE11" i="12"/>
  <c r="AE31" i="12"/>
  <c r="AE19" i="12"/>
  <c r="AE16" i="12"/>
  <c r="AE6" i="12"/>
  <c r="AE26" i="12"/>
  <c r="AE30" i="12"/>
  <c r="AE10" i="12"/>
  <c r="AE24" i="12"/>
  <c r="AE22" i="12"/>
  <c r="AE32" i="12"/>
  <c r="AE29" i="12"/>
  <c r="AE8" i="12"/>
  <c r="AE17" i="12"/>
  <c r="AE28" i="12"/>
  <c r="AE34" i="12"/>
  <c r="AE21" i="12"/>
  <c r="AE25" i="12"/>
  <c r="AE27" i="12"/>
  <c r="AE20" i="12"/>
  <c r="AE15" i="12"/>
  <c r="AE36" i="12"/>
  <c r="AE23" i="12"/>
  <c r="AE37" i="12"/>
  <c r="AE12" i="12"/>
  <c r="AE9" i="12"/>
  <c r="AE33" i="12"/>
  <c r="AE35" i="12"/>
  <c r="AL28" i="12"/>
  <c r="AL19" i="12"/>
  <c r="AL20" i="12"/>
  <c r="AL25" i="12"/>
  <c r="AL32" i="12"/>
  <c r="AL22" i="12"/>
  <c r="AL36" i="12"/>
  <c r="AL21" i="12"/>
  <c r="AL14" i="12"/>
  <c r="AL8" i="12"/>
  <c r="AL37" i="12"/>
  <c r="AL13" i="12"/>
  <c r="AL31" i="12"/>
  <c r="AL29" i="12"/>
  <c r="AL15" i="12"/>
  <c r="AL6" i="12"/>
  <c r="AL18" i="12"/>
  <c r="AL10" i="12"/>
  <c r="AL33" i="12"/>
  <c r="AL12" i="12"/>
  <c r="AL26" i="12"/>
  <c r="AL5" i="12"/>
  <c r="AL35" i="12"/>
  <c r="AL30" i="12"/>
  <c r="AL7" i="12"/>
  <c r="AL11" i="12"/>
  <c r="AL34" i="12"/>
  <c r="AL9" i="12"/>
  <c r="AL16" i="12"/>
  <c r="AL17" i="12"/>
  <c r="AL23" i="12"/>
  <c r="AL27" i="12"/>
  <c r="AL24" i="12"/>
  <c r="AC32" i="12"/>
  <c r="AC27" i="12"/>
  <c r="AC20" i="12"/>
  <c r="AC5" i="12"/>
  <c r="AC21" i="12"/>
  <c r="AC17" i="12"/>
  <c r="AC12" i="12"/>
  <c r="AC24" i="12"/>
  <c r="AC16" i="12"/>
  <c r="AC26" i="12"/>
  <c r="AC8" i="12"/>
  <c r="AC25" i="12"/>
  <c r="AC31" i="12"/>
  <c r="AC33" i="12"/>
  <c r="AC7" i="12"/>
  <c r="AC23" i="12"/>
  <c r="AC34" i="12"/>
  <c r="AC19" i="12"/>
  <c r="AC22" i="12"/>
  <c r="AC15" i="12"/>
  <c r="AC9" i="12"/>
  <c r="AC28" i="12"/>
  <c r="AC6" i="12"/>
  <c r="AC10" i="12"/>
  <c r="AC14" i="12"/>
  <c r="AC35" i="12"/>
  <c r="AC29" i="12"/>
  <c r="AC30" i="12"/>
  <c r="AC37" i="12"/>
  <c r="AC13" i="12"/>
  <c r="AC11" i="12"/>
  <c r="AC36" i="12"/>
  <c r="AK12" i="12"/>
  <c r="AK33" i="12"/>
  <c r="AK23" i="12"/>
  <c r="AK32" i="12"/>
  <c r="AK25" i="12"/>
  <c r="AK8" i="12"/>
  <c r="AK37" i="12"/>
  <c r="AK27" i="12"/>
  <c r="AK17" i="12"/>
  <c r="AK5" i="12"/>
  <c r="AK19" i="12"/>
  <c r="AK10" i="12"/>
  <c r="AK31" i="12"/>
  <c r="AK34" i="12"/>
  <c r="AK7" i="12"/>
  <c r="AK15" i="12"/>
  <c r="AK28" i="12"/>
  <c r="AK21" i="12"/>
  <c r="AK14" i="12"/>
  <c r="AK26" i="12"/>
  <c r="AK24" i="12"/>
  <c r="AK29" i="12"/>
  <c r="AK22" i="12"/>
  <c r="AK18" i="12"/>
  <c r="AK36" i="12"/>
  <c r="AK6" i="12"/>
  <c r="AK16" i="12"/>
  <c r="AK30" i="12"/>
  <c r="AK35" i="12"/>
  <c r="AK9" i="12"/>
  <c r="AK13" i="12"/>
  <c r="AK20" i="12"/>
  <c r="AK11" i="12"/>
  <c r="AO17" i="12"/>
  <c r="AO30" i="12"/>
  <c r="AO22" i="12"/>
  <c r="AO21" i="12"/>
  <c r="AO27" i="12"/>
  <c r="AO32" i="12"/>
  <c r="AO10" i="12"/>
  <c r="AP3" i="12"/>
  <c r="AO26" i="12"/>
  <c r="AO19" i="12"/>
  <c r="AO20" i="12"/>
  <c r="AO24" i="12"/>
  <c r="AQ26" i="12"/>
  <c r="AQ29" i="12"/>
  <c r="AQ37" i="12"/>
  <c r="AQ19" i="12"/>
  <c r="AQ31" i="12"/>
  <c r="AQ11" i="12"/>
  <c r="AQ21" i="12"/>
  <c r="AQ10" i="12"/>
  <c r="AQ24" i="12"/>
  <c r="AQ27" i="12"/>
  <c r="AQ14" i="12"/>
  <c r="AQ33" i="12"/>
  <c r="AQ23" i="12"/>
  <c r="AQ6" i="12"/>
  <c r="AQ35" i="12"/>
  <c r="AQ16" i="12"/>
  <c r="AQ17" i="12"/>
  <c r="AQ20" i="12"/>
  <c r="AQ28" i="12"/>
  <c r="AQ9" i="12"/>
  <c r="AQ12" i="12"/>
  <c r="AQ13" i="12"/>
  <c r="AQ7" i="12"/>
  <c r="AQ34" i="12"/>
  <c r="AQ36" i="12"/>
  <c r="AQ8" i="12"/>
  <c r="AQ15" i="12"/>
  <c r="AQ22" i="12"/>
  <c r="AQ32" i="12"/>
  <c r="AQ5" i="12"/>
  <c r="AQ25" i="12"/>
  <c r="AQ30" i="12"/>
  <c r="AR19" i="12"/>
  <c r="AR5" i="12"/>
  <c r="AR37" i="12"/>
  <c r="AR20" i="12"/>
  <c r="AR28" i="12"/>
  <c r="AR36" i="12"/>
  <c r="AR12" i="12"/>
  <c r="AR9" i="12"/>
  <c r="AR24" i="12"/>
  <c r="AR35" i="12"/>
  <c r="AR31" i="12"/>
  <c r="AR26" i="12"/>
  <c r="AR22" i="12"/>
  <c r="AR17" i="12"/>
  <c r="AR15" i="12"/>
  <c r="AR7" i="12"/>
  <c r="AR14" i="12"/>
  <c r="AR16" i="12"/>
  <c r="AR30" i="12"/>
  <c r="AR27" i="12"/>
  <c r="AR13" i="12"/>
  <c r="AR34" i="12"/>
  <c r="AR21" i="12"/>
  <c r="AR10" i="12"/>
  <c r="AR33" i="12"/>
  <c r="AR29" i="12"/>
  <c r="AR25" i="12"/>
  <c r="AR23" i="12"/>
  <c r="AR8" i="12"/>
  <c r="AR11" i="12"/>
  <c r="AR6" i="12"/>
  <c r="AR32" i="12"/>
  <c r="BA35" i="12"/>
  <c r="BA23" i="12"/>
  <c r="BA34" i="12"/>
  <c r="BA28" i="12"/>
  <c r="BA29" i="12"/>
  <c r="BA20" i="12"/>
  <c r="BA10" i="12"/>
  <c r="BA36" i="12"/>
  <c r="BA19" i="12"/>
  <c r="BA27" i="12"/>
  <c r="BA22" i="12"/>
  <c r="BA25" i="12"/>
  <c r="BA5" i="12"/>
  <c r="BA17" i="12"/>
  <c r="BA24" i="12"/>
  <c r="BA21" i="12"/>
  <c r="BA32" i="12"/>
  <c r="BA18" i="12"/>
  <c r="BA6" i="12"/>
  <c r="BA15" i="12"/>
  <c r="BA31" i="12"/>
  <c r="BA33" i="12"/>
  <c r="BA7" i="12"/>
  <c r="BA14" i="12"/>
  <c r="BA26" i="12"/>
  <c r="BA9" i="12"/>
  <c r="BA16" i="12"/>
  <c r="BA12" i="12"/>
  <c r="BA8" i="12"/>
  <c r="BA11" i="12"/>
  <c r="BA37" i="12"/>
  <c r="BA13" i="12"/>
  <c r="BA30" i="12"/>
  <c r="AZ6" i="12"/>
  <c r="AZ16" i="12"/>
  <c r="AZ8" i="12"/>
  <c r="AZ33" i="12"/>
  <c r="AZ11" i="12"/>
  <c r="AZ21" i="12"/>
  <c r="AZ35" i="12"/>
  <c r="AZ10" i="12"/>
  <c r="AZ22" i="12"/>
  <c r="AZ30" i="12"/>
  <c r="AZ12" i="12"/>
  <c r="AZ31" i="12"/>
  <c r="AZ25" i="12"/>
  <c r="AZ28" i="12"/>
  <c r="AZ5" i="12"/>
  <c r="AZ29" i="12"/>
  <c r="AZ9" i="12"/>
  <c r="AZ37" i="12"/>
  <c r="AZ18" i="12"/>
  <c r="AZ7" i="12"/>
  <c r="AZ27" i="12"/>
  <c r="AZ34" i="12"/>
  <c r="AZ15" i="12"/>
  <c r="AZ24" i="12"/>
  <c r="AZ26" i="12"/>
  <c r="AZ36" i="12"/>
  <c r="AZ13" i="12"/>
  <c r="AZ32" i="12"/>
  <c r="AZ20" i="12"/>
  <c r="AZ14" i="12"/>
  <c r="AZ19" i="12"/>
  <c r="AZ17" i="12"/>
  <c r="AZ23" i="12"/>
  <c r="BC25" i="12"/>
  <c r="BC30" i="12"/>
  <c r="BC13" i="12"/>
  <c r="BC12" i="12"/>
  <c r="BC27" i="12"/>
  <c r="BC23" i="12"/>
  <c r="BC20" i="12"/>
  <c r="BC8" i="12"/>
  <c r="BC19" i="12"/>
  <c r="BC22" i="12"/>
  <c r="BC21" i="12"/>
  <c r="BC28" i="12"/>
  <c r="BC26" i="12"/>
  <c r="BC5" i="12"/>
  <c r="BC15" i="12"/>
  <c r="BC7" i="12"/>
  <c r="BC37" i="12"/>
  <c r="BC11" i="12"/>
  <c r="BC33" i="12"/>
  <c r="BC6" i="12"/>
  <c r="BC34" i="12"/>
  <c r="BC10" i="12"/>
  <c r="BC16" i="12"/>
  <c r="BC24" i="12"/>
  <c r="BC32" i="12"/>
  <c r="BC29" i="12"/>
  <c r="BC9" i="12"/>
  <c r="BC36" i="12"/>
  <c r="BC35" i="12"/>
  <c r="BC18" i="12"/>
  <c r="BC17" i="12"/>
  <c r="BC31" i="12"/>
  <c r="BC14" i="12"/>
  <c r="BD32" i="12"/>
  <c r="BD7" i="12"/>
  <c r="BD16" i="12"/>
  <c r="BD35" i="12"/>
  <c r="BD31" i="12"/>
  <c r="BD26" i="12"/>
  <c r="BD18" i="12"/>
  <c r="BD11" i="12"/>
  <c r="BD8" i="12"/>
  <c r="BD28" i="12"/>
  <c r="BD24" i="12"/>
  <c r="BD30" i="12"/>
  <c r="BD9" i="12"/>
  <c r="BD15" i="12"/>
  <c r="BD21" i="12"/>
  <c r="BD37" i="12"/>
  <c r="BD20" i="12"/>
  <c r="BD6" i="12"/>
  <c r="BD23" i="12"/>
  <c r="BD22" i="12"/>
  <c r="BD13" i="12"/>
  <c r="BD29" i="12"/>
  <c r="BD36" i="12"/>
  <c r="BD25" i="12"/>
  <c r="BD12" i="12"/>
  <c r="BD14" i="12"/>
  <c r="BD34" i="12"/>
  <c r="BD33" i="12"/>
  <c r="BD5" i="12"/>
  <c r="BD17" i="12"/>
  <c r="BD19" i="12"/>
  <c r="BD27" i="12"/>
  <c r="BD10" i="12"/>
  <c r="AN21" i="12"/>
  <c r="AN31" i="12"/>
  <c r="AN33" i="12"/>
  <c r="AN13" i="12"/>
  <c r="AN24" i="12"/>
  <c r="AN26" i="12"/>
  <c r="AN20" i="12"/>
  <c r="AN28" i="12"/>
  <c r="AN9" i="12"/>
  <c r="AN8" i="12"/>
  <c r="AN19" i="12"/>
  <c r="AN23" i="12"/>
  <c r="AN6" i="12"/>
  <c r="AN30" i="12"/>
  <c r="AN10" i="12"/>
  <c r="AN5" i="12"/>
  <c r="AN12" i="12"/>
  <c r="AN14" i="12"/>
  <c r="AN7" i="12"/>
  <c r="AN16" i="12"/>
  <c r="AN17" i="12"/>
  <c r="AN29" i="12"/>
  <c r="AN22" i="12"/>
  <c r="AN34" i="12"/>
  <c r="AN37" i="12"/>
  <c r="AN36" i="12"/>
  <c r="AN11" i="12"/>
  <c r="AN15" i="12"/>
  <c r="AN27" i="12"/>
  <c r="AN25" i="12"/>
  <c r="AN32" i="12"/>
  <c r="AN35" i="12"/>
  <c r="BB7" i="12"/>
  <c r="BB22" i="12"/>
  <c r="BB15" i="12"/>
  <c r="BB12" i="12"/>
  <c r="BB27" i="12"/>
  <c r="BB20" i="12"/>
  <c r="BB25" i="12"/>
  <c r="BB26" i="12"/>
  <c r="BB5" i="12"/>
  <c r="BB16" i="12"/>
  <c r="BB18" i="12"/>
  <c r="BB28" i="12"/>
  <c r="BB33" i="12"/>
  <c r="BB24" i="12"/>
  <c r="BB21" i="12"/>
  <c r="BB11" i="12"/>
  <c r="BB29" i="12"/>
  <c r="BB9" i="12"/>
  <c r="BB34" i="12"/>
  <c r="BB8" i="12"/>
  <c r="BB14" i="12"/>
  <c r="BB36" i="12"/>
  <c r="BB10" i="12"/>
  <c r="BB31" i="12"/>
  <c r="BB37" i="12"/>
  <c r="BB30" i="12"/>
  <c r="BB32" i="12"/>
  <c r="BB17" i="12"/>
  <c r="BB23" i="12"/>
  <c r="BB19" i="12"/>
  <c r="BB35" i="12"/>
  <c r="BB6" i="12"/>
  <c r="BB13" i="12"/>
  <c r="AS18" i="12"/>
  <c r="AS5" i="12"/>
  <c r="AS25" i="12"/>
  <c r="AS36" i="12"/>
  <c r="AS30" i="12"/>
  <c r="AS31" i="12"/>
  <c r="AS21" i="12"/>
  <c r="AS6" i="12"/>
  <c r="AS24" i="12"/>
  <c r="AS22" i="12"/>
  <c r="AS35" i="12"/>
  <c r="AS10" i="12"/>
  <c r="AS11" i="12"/>
  <c r="AS13" i="12"/>
  <c r="AS15" i="12"/>
  <c r="AS26" i="12"/>
  <c r="AS16" i="12"/>
  <c r="AS19" i="12"/>
  <c r="AS8" i="12"/>
  <c r="AS28" i="12"/>
  <c r="AS23" i="12"/>
  <c r="AS33" i="12"/>
  <c r="AS12" i="12"/>
  <c r="AS27" i="12"/>
  <c r="AS17" i="12"/>
  <c r="AS9" i="12"/>
  <c r="AS32" i="12"/>
  <c r="AS14" i="12"/>
  <c r="AS34" i="12"/>
  <c r="AS20" i="12"/>
  <c r="AS37" i="12"/>
  <c r="AS29" i="12"/>
  <c r="AS7" i="12"/>
  <c r="AV3" i="12"/>
  <c r="AT22" i="12"/>
  <c r="AT20" i="12"/>
  <c r="AT21" i="12"/>
  <c r="AY3" i="12"/>
  <c r="AV5" i="14"/>
  <c r="AT5" i="14"/>
  <c r="AY5" i="14"/>
  <c r="AV32" i="12"/>
  <c r="AT32" i="12"/>
  <c r="AY32" i="12"/>
  <c r="AY17" i="12"/>
  <c r="AT17" i="12"/>
  <c r="AV17" i="12"/>
  <c r="AV34" i="12"/>
  <c r="AT34" i="12"/>
  <c r="AY34" i="12"/>
  <c r="AY5" i="12"/>
  <c r="AT5" i="12"/>
  <c r="AV5" i="12"/>
  <c r="AY35" i="14"/>
  <c r="AT35" i="14"/>
  <c r="AV35" i="14"/>
  <c r="AY34" i="14"/>
  <c r="AT34" i="14"/>
  <c r="AV34" i="14"/>
  <c r="AV12" i="12"/>
  <c r="AT12" i="12"/>
  <c r="AY12" i="12"/>
  <c r="AY14" i="12"/>
  <c r="AT14" i="12"/>
  <c r="AV14" i="12"/>
  <c r="AV16" i="14"/>
  <c r="AT16" i="14"/>
  <c r="AY16" i="14"/>
  <c r="AV6" i="12"/>
  <c r="AT6" i="12"/>
  <c r="AY6" i="12"/>
  <c r="AV19" i="14"/>
  <c r="AT19" i="14"/>
  <c r="AY19" i="14"/>
  <c r="AY11" i="12"/>
  <c r="AT11" i="12"/>
  <c r="AV11" i="12"/>
  <c r="AO29" i="12"/>
  <c r="AP29" i="12"/>
  <c r="AV32" i="14"/>
  <c r="AT32" i="14"/>
  <c r="AY32" i="14"/>
  <c r="AY26" i="14"/>
  <c r="AT26" i="14"/>
  <c r="AV26" i="14"/>
  <c r="AY33" i="14"/>
  <c r="AT33" i="14"/>
  <c r="AV33" i="14"/>
  <c r="AV17" i="14"/>
  <c r="AT17" i="14"/>
  <c r="AY17" i="14"/>
  <c r="AV14" i="14"/>
  <c r="AT14" i="14"/>
  <c r="AY14" i="14"/>
  <c r="AY31" i="12"/>
  <c r="AT31" i="12"/>
  <c r="AV31" i="12"/>
  <c r="AO33" i="12"/>
  <c r="AP33" i="12"/>
  <c r="AY19" i="12"/>
  <c r="AT19" i="12"/>
  <c r="AV19" i="12"/>
  <c r="AV24" i="14"/>
  <c r="AT24" i="14"/>
  <c r="AY24" i="14"/>
  <c r="AY37" i="14"/>
  <c r="AT37" i="14"/>
  <c r="AV37" i="14"/>
  <c r="H47" i="12"/>
  <c r="AY43" i="14"/>
  <c r="AO31" i="14"/>
  <c r="AP31" i="14"/>
  <c r="AY42" i="14"/>
  <c r="AO15" i="14"/>
  <c r="AP15" i="14"/>
  <c r="AO36" i="12"/>
  <c r="AP36" i="12"/>
  <c r="AO37" i="14"/>
  <c r="AP37" i="14"/>
  <c r="AY10" i="14"/>
  <c r="AT10" i="14"/>
  <c r="AV10" i="14"/>
  <c r="AV36" i="14"/>
  <c r="AT36" i="14"/>
  <c r="AY36" i="14"/>
  <c r="AY13" i="14"/>
  <c r="AT13" i="14"/>
  <c r="AV13" i="14"/>
  <c r="H46" i="12"/>
  <c r="AO31" i="12"/>
  <c r="AP31" i="12"/>
  <c r="AY25" i="14"/>
  <c r="AT25" i="14"/>
  <c r="AV25" i="14"/>
  <c r="AY12" i="14"/>
  <c r="AT12" i="14"/>
  <c r="AV12" i="14"/>
  <c r="AY24" i="12"/>
  <c r="AT24" i="12"/>
  <c r="AV24" i="12"/>
  <c r="AV28" i="12"/>
  <c r="AT28" i="12"/>
  <c r="AY28" i="12"/>
  <c r="AV15" i="12"/>
  <c r="AT15" i="12"/>
  <c r="AY15" i="12"/>
  <c r="AY23" i="14"/>
  <c r="AT23" i="14"/>
  <c r="AV23" i="14"/>
  <c r="AY10" i="12"/>
  <c r="AT10" i="12"/>
  <c r="AV10" i="12"/>
  <c r="AV37" i="12"/>
  <c r="AT37" i="12"/>
  <c r="AY37" i="12"/>
  <c r="AR18" i="14"/>
  <c r="AE18" i="14"/>
  <c r="AY7" i="14"/>
  <c r="AO25" i="12"/>
  <c r="AP25" i="12"/>
  <c r="AP4" i="14"/>
  <c r="AO6" i="14"/>
  <c r="AP6" i="14"/>
  <c r="AP4" i="12"/>
  <c r="M46" i="14"/>
  <c r="AY43" i="12"/>
  <c r="H46" i="14"/>
  <c r="AO11" i="12"/>
  <c r="AP11" i="12"/>
  <c r="P47" i="14"/>
  <c r="BA3" i="14"/>
  <c r="BA4" i="14"/>
  <c r="BA42" i="14"/>
  <c r="AO35" i="14"/>
  <c r="AP35" i="14"/>
  <c r="J46" i="14"/>
  <c r="AO4" i="14"/>
  <c r="AO42" i="14"/>
  <c r="J47" i="14"/>
  <c r="Q46" i="12"/>
  <c r="AO34" i="14"/>
  <c r="AP34" i="14"/>
  <c r="R46" i="12"/>
  <c r="M47" i="14"/>
  <c r="AV43" i="14"/>
  <c r="AO34" i="12"/>
  <c r="AP34" i="12"/>
  <c r="P46" i="14"/>
  <c r="AQ18" i="14"/>
  <c r="AD18" i="14"/>
  <c r="AR4" i="12"/>
  <c r="AR42" i="12"/>
  <c r="L47" i="12"/>
  <c r="AR3" i="14"/>
  <c r="AR4" i="14"/>
  <c r="AR42" i="14"/>
  <c r="L47" i="14"/>
  <c r="AY30" i="12"/>
  <c r="AT30" i="12"/>
  <c r="AV30" i="12"/>
  <c r="AY18" i="12"/>
  <c r="AT18" i="12"/>
  <c r="AV18" i="12"/>
  <c r="AV18" i="14"/>
  <c r="AT18" i="14"/>
  <c r="AY18" i="14"/>
  <c r="AV29" i="12"/>
  <c r="AT29" i="12"/>
  <c r="AY29" i="12"/>
  <c r="AV25" i="12"/>
  <c r="AT25" i="12"/>
  <c r="AY25" i="12"/>
  <c r="AV35" i="12"/>
  <c r="AT35" i="12"/>
  <c r="AY35" i="12"/>
  <c r="AY27" i="12"/>
  <c r="AT27" i="12"/>
  <c r="AV27" i="12"/>
  <c r="AY15" i="14"/>
  <c r="AT15" i="14"/>
  <c r="AV15" i="14"/>
  <c r="AO23" i="12"/>
  <c r="AP23" i="12"/>
  <c r="AY13" i="12"/>
  <c r="AT13" i="12"/>
  <c r="AV13" i="12"/>
  <c r="AV33" i="12"/>
  <c r="AT33" i="12"/>
  <c r="AY33" i="12"/>
  <c r="AO15" i="12"/>
  <c r="AP15" i="12"/>
  <c r="BD3" i="14"/>
  <c r="BD4" i="14"/>
  <c r="BD42" i="14"/>
  <c r="S47" i="14"/>
  <c r="AY30" i="14"/>
  <c r="AT30" i="14"/>
  <c r="AV30" i="14"/>
  <c r="AY27" i="14"/>
  <c r="AT27" i="14"/>
  <c r="AV27" i="14"/>
  <c r="AY28" i="14"/>
  <c r="AT28" i="14"/>
  <c r="AV28" i="14"/>
  <c r="AY6" i="14"/>
  <c r="AT6" i="14"/>
  <c r="AV6" i="14"/>
  <c r="AO25" i="14"/>
  <c r="AP25" i="14"/>
  <c r="AP43" i="12"/>
  <c r="R46" i="14"/>
  <c r="Q46" i="14"/>
  <c r="AO16" i="12"/>
  <c r="AP16" i="12"/>
  <c r="AY8" i="12"/>
  <c r="AT8" i="12"/>
  <c r="AV8" i="12"/>
  <c r="AY36" i="12"/>
  <c r="AT36" i="12"/>
  <c r="AV36" i="12"/>
  <c r="AE3" i="14"/>
  <c r="AE4" i="14"/>
  <c r="AE42" i="14"/>
  <c r="L46" i="14"/>
  <c r="AY31" i="14"/>
  <c r="AT31" i="14"/>
  <c r="AV31" i="14"/>
  <c r="AY23" i="12"/>
  <c r="AT23" i="12"/>
  <c r="AV23" i="12"/>
  <c r="AV9" i="14"/>
  <c r="AT9" i="14"/>
  <c r="AY9" i="14"/>
  <c r="AV9" i="12"/>
  <c r="AT9" i="12"/>
  <c r="AY9" i="12"/>
  <c r="AY29" i="14"/>
  <c r="AT29" i="14"/>
  <c r="AV29" i="14"/>
  <c r="AV16" i="12"/>
  <c r="AT16" i="12"/>
  <c r="AY16" i="12"/>
  <c r="AY26" i="12"/>
  <c r="AT26" i="12"/>
  <c r="AV26" i="12"/>
  <c r="AO6" i="12"/>
  <c r="AP6" i="12"/>
  <c r="AO7" i="12"/>
  <c r="AP7" i="12"/>
  <c r="AP42" i="12"/>
  <c r="AF3" i="12"/>
  <c r="AF4" i="12"/>
  <c r="AF42" i="12"/>
  <c r="M46" i="12"/>
  <c r="BD3" i="12"/>
  <c r="BD4" i="12"/>
  <c r="BD42" i="12"/>
  <c r="S47" i="12"/>
  <c r="BC3" i="12"/>
  <c r="BC4" i="12"/>
  <c r="BC42" i="12"/>
  <c r="R47" i="12"/>
  <c r="AB3" i="12"/>
  <c r="AB4" i="12"/>
  <c r="AB42" i="12"/>
  <c r="AO36" i="14"/>
  <c r="AP36" i="14"/>
  <c r="AO4" i="12"/>
  <c r="AO42" i="12"/>
  <c r="J47" i="12"/>
  <c r="AY4" i="12"/>
  <c r="AV4" i="12"/>
  <c r="AO8" i="12"/>
  <c r="AP8" i="12"/>
  <c r="AJ3" i="14"/>
  <c r="AJ4" i="14"/>
  <c r="AJ42" i="14"/>
  <c r="AO33" i="14"/>
  <c r="AP33" i="14"/>
  <c r="BA3" i="12"/>
  <c r="BA4" i="12"/>
  <c r="BA42" i="12"/>
  <c r="P47" i="12"/>
  <c r="BB3" i="12"/>
  <c r="BB4" i="12"/>
  <c r="BB42" i="12"/>
  <c r="Q47" i="12"/>
  <c r="AQ4" i="12"/>
  <c r="AQ42" i="12"/>
  <c r="K47" i="12"/>
  <c r="AN3" i="14"/>
  <c r="AN4" i="14"/>
  <c r="AN42" i="14"/>
  <c r="H47" i="14"/>
  <c r="AO12" i="12"/>
  <c r="AP12" i="12"/>
  <c r="AV42" i="12"/>
  <c r="AV43" i="12"/>
  <c r="AP42" i="14"/>
  <c r="AP43" i="14"/>
  <c r="BC3" i="14"/>
  <c r="BC4" i="14"/>
  <c r="BC42" i="14"/>
  <c r="R47" i="14"/>
  <c r="AV8" i="14"/>
  <c r="AT8" i="14"/>
  <c r="AY8" i="14"/>
  <c r="AY4" i="14"/>
  <c r="AV4" i="14"/>
  <c r="AV11" i="14"/>
  <c r="AT11" i="14"/>
  <c r="AY11" i="14"/>
  <c r="AH3" i="14"/>
  <c r="AH4" i="14"/>
  <c r="AH42" i="14"/>
  <c r="O46" i="14"/>
  <c r="AO5" i="12"/>
  <c r="AP5" i="12"/>
  <c r="AI3" i="12"/>
  <c r="AI4" i="12"/>
  <c r="AI42" i="12"/>
  <c r="P46" i="12"/>
  <c r="AO13" i="14"/>
  <c r="AP13" i="14"/>
  <c r="AH3" i="12"/>
  <c r="AH4" i="12"/>
  <c r="AH42" i="12"/>
  <c r="O46" i="12"/>
  <c r="AO9" i="14"/>
  <c r="AP9" i="14"/>
  <c r="AO9" i="12"/>
  <c r="AP9" i="12"/>
  <c r="AR3" i="12"/>
  <c r="AR18" i="12"/>
  <c r="AE18" i="12"/>
  <c r="AD3" i="12"/>
  <c r="AD4" i="12"/>
  <c r="AD42" i="12"/>
  <c r="K46" i="12"/>
  <c r="AL3" i="14"/>
  <c r="AL4" i="14"/>
  <c r="AL42" i="14"/>
  <c r="S46" i="14"/>
  <c r="AO29" i="14"/>
  <c r="AP29" i="14"/>
  <c r="AO14" i="12"/>
  <c r="AP14" i="12"/>
  <c r="J46" i="12"/>
  <c r="BB3" i="14"/>
  <c r="BB4" i="14"/>
  <c r="BB42" i="14"/>
  <c r="Q47" i="14"/>
  <c r="AO23" i="14"/>
  <c r="AP23" i="14"/>
  <c r="AO8" i="14"/>
  <c r="AP8" i="14"/>
  <c r="AO28" i="14"/>
  <c r="AP28" i="14"/>
  <c r="AT4" i="12"/>
  <c r="AT42" i="12"/>
  <c r="N47" i="12"/>
  <c r="AV7" i="12"/>
  <c r="AQ3" i="12"/>
  <c r="AQ18" i="12"/>
  <c r="AD18" i="12"/>
  <c r="AO14" i="14"/>
  <c r="AP14" i="14"/>
  <c r="AO37" i="12"/>
  <c r="AP37" i="12"/>
  <c r="AO11" i="14"/>
  <c r="AP11" i="14"/>
  <c r="S46" i="12"/>
  <c r="AK3" i="14"/>
  <c r="AK4" i="14"/>
  <c r="AK42" i="14"/>
  <c r="AO12" i="14"/>
  <c r="AP12" i="14"/>
  <c r="AI3" i="14"/>
  <c r="AI4" i="14"/>
  <c r="AI42" i="14"/>
  <c r="L46" i="12"/>
  <c r="AO35" i="12"/>
  <c r="AP35" i="12"/>
  <c r="AO16" i="14"/>
  <c r="AP16" i="14"/>
  <c r="M47" i="12"/>
  <c r="AO28" i="12"/>
  <c r="AP28" i="12"/>
  <c r="AN3" i="12"/>
  <c r="AN4" i="12"/>
  <c r="AN42" i="12"/>
  <c r="AD3" i="14"/>
  <c r="AD4" i="14"/>
  <c r="AD42" i="14"/>
  <c r="K46" i="14"/>
  <c r="AT4" i="14"/>
  <c r="AT42" i="14"/>
  <c r="N47" i="14"/>
  <c r="AG3" i="12"/>
  <c r="AG4" i="12"/>
  <c r="AG42" i="12"/>
  <c r="N46" i="12"/>
  <c r="N46" i="14"/>
  <c r="AO3" i="12"/>
  <c r="AO13" i="12"/>
  <c r="AP13" i="12"/>
  <c r="AF3" i="14"/>
  <c r="AF4" i="14"/>
  <c r="AF42" i="14"/>
  <c r="AE3" i="12"/>
  <c r="AE4" i="12"/>
  <c r="AE42" i="12"/>
  <c r="O47" i="12"/>
  <c r="AT3" i="12"/>
  <c r="AT7" i="12"/>
  <c r="AY7" i="12"/>
  <c r="AY42" i="12"/>
  <c r="AB3" i="14"/>
  <c r="AB4" i="14"/>
  <c r="AB42" i="14"/>
  <c r="AQ3" i="14"/>
  <c r="AQ4" i="14"/>
  <c r="AQ42" i="14"/>
  <c r="K47" i="14"/>
  <c r="AZ3" i="12"/>
  <c r="AZ4" i="12"/>
  <c r="AZ42" i="12"/>
  <c r="AC3" i="14"/>
  <c r="AC4" i="14"/>
  <c r="AC42" i="14"/>
  <c r="AC3" i="12"/>
  <c r="AC4" i="12"/>
  <c r="AC42" i="12"/>
  <c r="AO5" i="14"/>
  <c r="AP5" i="14"/>
  <c r="AJ3" i="12"/>
  <c r="AJ4" i="12"/>
  <c r="AJ42" i="12"/>
  <c r="AK3" i="12"/>
  <c r="AK4" i="12"/>
  <c r="AK42" i="12"/>
  <c r="AS3" i="14"/>
  <c r="AS4" i="14"/>
  <c r="AS42" i="14"/>
  <c r="AS3" i="12"/>
  <c r="AS4" i="12"/>
  <c r="AS42" i="12"/>
  <c r="AT3" i="14"/>
  <c r="AT7" i="14"/>
  <c r="AV7" i="14"/>
  <c r="AV42" i="14"/>
  <c r="AO3" i="14"/>
  <c r="AO7" i="14"/>
  <c r="AP7" i="14"/>
  <c r="AL3" i="12"/>
  <c r="AL4" i="12"/>
  <c r="AL42" i="12"/>
  <c r="AZ3" i="14"/>
  <c r="AZ4" i="14"/>
  <c r="AZ42" i="14"/>
  <c r="O47" i="14"/>
  <c r="AG3" i="14"/>
  <c r="AG4" i="14"/>
  <c r="AG42" i="14"/>
</calcChain>
</file>

<file path=xl/comments1.xml><?xml version="1.0" encoding="utf-8"?>
<comments xmlns="http://schemas.openxmlformats.org/spreadsheetml/2006/main">
  <authors>
    <author>Patrick Delaborde</author>
  </authors>
  <commentList>
    <comment ref="Y7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Calé sur Grille Safran ou Rolls, possibilité retour.
Hypothèse retours copeaux 90% du volume DP et achat 0,6 $/kg
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Développements communiqués par Gregor.
2018 07 05 Gregor budget Patrick.xls</t>
        </r>
      </text>
    </comment>
    <comment ref="I19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Recalé sur Budget Hervé Billié. Mail du 12/4/2018</t>
        </r>
      </text>
    </comment>
    <comment ref="Y21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Prix lingot basé sur  parité 1,23 Prix de vente des produits en Euros.</t>
        </r>
      </text>
    </comment>
    <comment ref="Y22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100 % du besoin chutes est fourni par Pamiers base 1 et 0,6 $/kg</t>
        </r>
      </text>
    </comment>
    <comment ref="Y23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Chiffrage Embraer et Bombardier, avec 20% de retours massifs et 40% de retour copeaux, sinon 18 $/kg.</t>
        </r>
      </text>
    </comment>
    <comment ref="Y24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Chiffrage Embraer et Bombardier, avec 20% de retours massifs et 40% de retour copeaux, sinon 18 $/kg.
</t>
        </r>
      </text>
    </comment>
    <comment ref="AV26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Retour chutes 1$ et 0,6$ à 70% de Bohler</t>
        </r>
      </text>
    </comment>
    <comment ref="I28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33 tonnes en besoin prev AVD.
Mais développement à riisque, retard pris par Pamiers.</t>
        </r>
      </text>
    </comment>
    <comment ref="Y28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17,20 si achat de chutes à Pamiers au prix marché ou sur le marché, 16 $ si utilisation de chutes UKAD</t>
        </r>
      </text>
    </comment>
    <comment ref="I29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Volume Validé avec  Pauline sur la base de 84 avions.
</t>
        </r>
      </text>
    </comment>
    <comment ref="Y29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17,20 si achat chutes à Pamiers au prix marché ou sur le Marché,
16 $/kg si utilisation de chutes UKAD.</t>
        </r>
      </text>
    </comment>
    <comment ref="I38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Recalé avec info Hervé.</t>
        </r>
      </text>
    </comment>
    <comment ref="Y39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Patrick Delaborde</author>
  </authors>
  <commentList>
    <comment ref="Z3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Calé sur Grille Safran ou Rolls, possibilité retour.
Hypothèse retours copeaux 90% du volume DP et achat 0,6 $/kg
</t>
        </r>
      </text>
    </comment>
    <comment ref="Z16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Prix lingot basé sur  parité 1,23 Prix de vente des produits en Euros.</t>
        </r>
      </text>
    </comment>
    <comment ref="Z18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23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100 % du besoin chutes est fourni par Pamiers base 1 et 0,6 $/kg</t>
        </r>
      </text>
    </comment>
    <comment ref="AW25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Retour chutes 1$ et 0,6$ à 70% de Bohler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Développements communiqués par Gregor.
2018 07 05 Gregor budget Patrick.xls</t>
        </r>
      </text>
    </comment>
    <comment ref="Z28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Chiffrage Embraer et Bombardier, avec 20% de retours massifs et 40% de retour copeaux, sinon 18 $/kg.</t>
        </r>
      </text>
    </comment>
    <comment ref="Z29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Chiffrage Embraer et Bombardier, avec 20% de retours massifs et 40% de retour copeaux, sinon 18 $/kg.
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33 tonnes en besoin prev AVD.
Mais développement à riisque, retard pris par Pamiers.</t>
        </r>
      </text>
    </comment>
    <comment ref="Z31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17,20 si achat de chutes à Pamiers au prix marché ou sur le marché, 16 $ si utilisation de chutes UKAD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Recalé sur Budget Hervé Billié. Mail du 12/4/2018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Recalé avec info Hervé.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Volume Validé avec  Pauline sur la base de 84 avions.
</t>
        </r>
      </text>
    </comment>
    <comment ref="Z37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17,20 si achat chutes à Pamiers au prix marché ou sur le Marché,
16 $/kg si utilisation de chutes UKAD.</t>
        </r>
      </text>
    </comment>
  </commentList>
</comments>
</file>

<file path=xl/comments3.xml><?xml version="1.0" encoding="utf-8"?>
<comments xmlns="http://schemas.openxmlformats.org/spreadsheetml/2006/main">
  <authors>
    <author>Patrick Delaborde</author>
  </authors>
  <commentList>
    <comment ref="Z3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Calé sur Grille Safran ou Rolls, possibilité retour.
Hypothèse retours copeaux 90% du volume DP et achat 0,6 $/kg
</t>
        </r>
      </text>
    </comment>
    <comment ref="Z16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Prix lingot basé sur  parité 1,23 Prix de vente des produits en Euros.</t>
        </r>
      </text>
    </comment>
    <comment ref="Z18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23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100 % du besoin chutes est fourni par Pamiers base 1 et 0,6 $/kg</t>
        </r>
      </text>
    </comment>
    <comment ref="AW25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Retour chutes 1$ et 0,6$ à 70% de Bohler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Développements communiqués par Gregor.
2018 07 05 Gregor budget Patrick.xls</t>
        </r>
      </text>
    </comment>
    <comment ref="Z28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Chiffrage Embraer et Bombardier, avec 20% de retours massifs et 40% de retour copeaux, sinon 18 $/kg.</t>
        </r>
      </text>
    </comment>
    <comment ref="Z29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Chiffrage Embraer et Bombardier, avec 20% de retours massifs et 40% de retour copeaux, sinon 18 $/kg.
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33 tonnes en besoin prev AVD.
Mais développement à riisque, retard pris par Pamiers.</t>
        </r>
      </text>
    </comment>
    <comment ref="Z31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17,20 si achat de chutes à Pamiers au prix marché ou sur le marché, 16 $ si utilisation de chutes UKAD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Recalé sur Budget Hervé Billié. Mail du 12/4/2018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Recalé avec info Hervé.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Volume Validé avec  Pauline sur la base de 84 avions.
</t>
        </r>
      </text>
    </comment>
    <comment ref="Z37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17,20 si achat chutes à Pamiers au prix marché ou sur le Marché,
16 $/kg si utilisation de chutes UKAD.</t>
        </r>
      </text>
    </comment>
  </commentList>
</comments>
</file>

<file path=xl/sharedStrings.xml><?xml version="1.0" encoding="utf-8"?>
<sst xmlns="http://schemas.openxmlformats.org/spreadsheetml/2006/main" count="666" uniqueCount="121">
  <si>
    <t>DAE</t>
  </si>
  <si>
    <t>structure fasteners</t>
  </si>
  <si>
    <t>medical</t>
  </si>
  <si>
    <t>Défense</t>
  </si>
  <si>
    <t xml:space="preserve">Corrosion </t>
  </si>
  <si>
    <t>motoriste pièces fixes</t>
  </si>
  <si>
    <t>motoriste pièces tournantes</t>
  </si>
  <si>
    <t>motoriste barres à aube</t>
  </si>
  <si>
    <t xml:space="preserve">Budget à date pour 2022 </t>
  </si>
  <si>
    <t>SOURCE</t>
  </si>
  <si>
    <t>Ligne 26 et 28</t>
  </si>
  <si>
    <t>spot</t>
  </si>
  <si>
    <t>nexter pour tole</t>
  </si>
  <si>
    <t>prix entrée de gamme</t>
  </si>
  <si>
    <t>ligne 20</t>
  </si>
  <si>
    <t>ligne 37</t>
  </si>
  <si>
    <t>Lignes 4,5,6,7,8,9,10,11,12,17,18-25</t>
  </si>
  <si>
    <t>Demi-Produits  UKAD en tonnes</t>
  </si>
  <si>
    <t>MaM</t>
  </si>
  <si>
    <t>Partages Lingots</t>
  </si>
  <si>
    <t>Prix UKTMP</t>
  </si>
  <si>
    <t>Prix EcoTi
Bud 2019</t>
  </si>
  <si>
    <t>Lingots UKTMP (tonnes)</t>
  </si>
  <si>
    <t>Lingots EcoTi (tonnes)</t>
  </si>
  <si>
    <t>Volume EcoTi 2019</t>
  </si>
  <si>
    <t>Catégorie</t>
  </si>
  <si>
    <t>Inducteur</t>
  </si>
  <si>
    <t>2018 Budget</t>
  </si>
  <si>
    <t>2018 P4</t>
  </si>
  <si>
    <t>2019 Budget</t>
  </si>
  <si>
    <t>Yield</t>
  </si>
  <si>
    <t>uktmp</t>
  </si>
  <si>
    <t>EcoTi</t>
  </si>
  <si>
    <t>$/kg</t>
  </si>
  <si>
    <t>Prix de vente lingot 2019</t>
  </si>
  <si>
    <t>CA 2023</t>
  </si>
  <si>
    <t>Prix de vente Lingot 2023 avec Impact Vanadium</t>
  </si>
  <si>
    <t>Date Changement Prix</t>
  </si>
  <si>
    <t>CA 2023 avec Correction Vanadium</t>
  </si>
  <si>
    <t>Cor Mam</t>
  </si>
  <si>
    <t>Airbus Billettes</t>
  </si>
  <si>
    <t>Structure Airbus</t>
  </si>
  <si>
    <t>tonnes</t>
  </si>
  <si>
    <t>Airbus développement 2018=&gt; Série en 2019 ou au-delà.</t>
  </si>
  <si>
    <t>Optimisations Airbus</t>
  </si>
  <si>
    <t>e</t>
  </si>
  <si>
    <t>Switch UKTMP vers EcoTi (DF Spirit : 30/70)</t>
  </si>
  <si>
    <t>Non</t>
  </si>
  <si>
    <t>Switch vers EcoTI (- 70%)</t>
  </si>
  <si>
    <t xml:space="preserve">Airbus Plymouth </t>
  </si>
  <si>
    <t>Airbus Nouveaux développements lingots UKTMP</t>
  </si>
  <si>
    <t xml:space="preserve">Airbus Nouveau développements EcoTitanium </t>
  </si>
  <si>
    <t>Airbus  Développement Pamiers EcoTitanium</t>
  </si>
  <si>
    <t>Remise à Niveau Stock Utexam</t>
  </si>
  <si>
    <t>Airbus Fasteners</t>
  </si>
  <si>
    <t>Fasteners</t>
  </si>
  <si>
    <t xml:space="preserve">Setforge </t>
  </si>
  <si>
    <t>Plymouth Hors Airbus, UAC</t>
  </si>
  <si>
    <t>Structure Boeing</t>
  </si>
  <si>
    <t>MCC Trunnion Global 700 Pamiers</t>
  </si>
  <si>
    <t>Bombardier via AD</t>
  </si>
  <si>
    <t>Structure Others</t>
  </si>
  <si>
    <t>Comac via AD</t>
  </si>
  <si>
    <t>Médical Stainless ACNIS AD</t>
  </si>
  <si>
    <t>Medical</t>
  </si>
  <si>
    <t>Inclus</t>
  </si>
  <si>
    <t>Liebherr</t>
  </si>
  <si>
    <t>Forgital 6-4 couronnes aéro Safran ou RR</t>
  </si>
  <si>
    <t>Engine</t>
  </si>
  <si>
    <t>Otto Fuchs</t>
  </si>
  <si>
    <t>Bohler B brame pour tôles (255 x 655)</t>
  </si>
  <si>
    <t>Autres Clients hors Airbus</t>
  </si>
  <si>
    <t>Industriel vente lingots TA6V</t>
  </si>
  <si>
    <t>Industrial</t>
  </si>
  <si>
    <t>Industriel vente lingots CP</t>
  </si>
  <si>
    <t>Landing Gear</t>
  </si>
  <si>
    <t>DP AMS 4928 + Industriel</t>
  </si>
  <si>
    <t>Safran 6-4 Aero Booster EcoTi</t>
  </si>
  <si>
    <t>Safran 6-4 Aero Booster UKTMP</t>
  </si>
  <si>
    <t>Safran 6-4 Safran LS</t>
  </si>
  <si>
    <t>Stockistes, standard</t>
  </si>
  <si>
    <t>Safran 6-4 DQ</t>
  </si>
  <si>
    <t>RR Std</t>
  </si>
  <si>
    <t>RR DQ</t>
  </si>
  <si>
    <t>Barres à Aubes Energie</t>
  </si>
  <si>
    <t>EcoTi Fasteners Interne</t>
  </si>
  <si>
    <t>Hemisphères Indiens, spatial et défense</t>
  </si>
  <si>
    <t>Ajustements EcoTi / UKTMP sur Bombardier</t>
  </si>
  <si>
    <t>Non Identified</t>
  </si>
  <si>
    <t xml:space="preserve">Total </t>
  </si>
  <si>
    <t>Total Lingot EcoTi</t>
  </si>
  <si>
    <t>Volumes DP UKAD</t>
  </si>
  <si>
    <t>CA UKAD (M€)</t>
  </si>
  <si>
    <t>CA UKAD (M$)</t>
  </si>
  <si>
    <t>Volumes lingots UKTMP</t>
  </si>
  <si>
    <t>Volumes lingots EcoTi</t>
  </si>
  <si>
    <t>Dont Airbus</t>
  </si>
  <si>
    <t>Dont Structures Hors Airbus</t>
  </si>
  <si>
    <t>Dont total Autres</t>
  </si>
  <si>
    <t>Part Airbus</t>
  </si>
  <si>
    <t>Copie de 2018 11 15 Budget Commercial 2019 calcul EcoTI TEST</t>
  </si>
  <si>
    <t>Ind (AMS 4928)</t>
  </si>
  <si>
    <t>Structures</t>
  </si>
  <si>
    <t>Budget com 2019.xls 2022</t>
  </si>
  <si>
    <t>Structure Bombardier Fuchs</t>
  </si>
  <si>
    <t>Extrait onglet budget 2019 ligne e</t>
  </si>
  <si>
    <t>Bar à aube</t>
  </si>
  <si>
    <t>pièces tournantes</t>
  </si>
  <si>
    <t>pièces fixes</t>
  </si>
  <si>
    <t>fastener et door frame</t>
  </si>
  <si>
    <t>Indication P Delaborde</t>
  </si>
  <si>
    <t>struture fastener</t>
  </si>
  <si>
    <t>Struture Door frame</t>
  </si>
  <si>
    <t>corrosion</t>
  </si>
  <si>
    <t>ligne 31, 34 à 38</t>
  </si>
  <si>
    <t>Budget repère écoti 2022</t>
  </si>
  <si>
    <t>50t = Otto Fuchs</t>
  </si>
  <si>
    <t>Marché (tonnes)</t>
  </si>
  <si>
    <t>Structure</t>
  </si>
  <si>
    <t>fastener</t>
  </si>
  <si>
    <t>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</si>
</sst>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&quot; t &quot;"/>
    <numFmt numFmtId="165" formatCode="0.000"/>
    <numFmt numFmtId="166" formatCode="#,##0.00&quot; $/kg&quot;"/>
    <numFmt numFmtId="167" formatCode="#,##0&quot; k$ &quot;"/>
    <numFmt numFmtId="168" formatCode="#,##0.0&quot; M€ &quot;"/>
    <numFmt numFmtId="169" formatCode="#,##0.0&quot; M$ &quot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1"/>
      <color rgb="FFFF0000"/>
      <name val="Calibri"/>
      <family val="2"/>
    </font>
    <font>
      <b/>
      <i/>
      <sz val="11"/>
      <name val="Calibri"/>
      <family val="2"/>
    </font>
    <font>
      <b/>
      <sz val="11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139">
    <xf numFmtId="0" fontId="0" fillId="0" borderId="0" xfId="0"/>
    <xf numFmtId="0" fontId="2" fillId="0" borderId="0" xfId="1"/>
    <xf numFmtId="164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0" fontId="4" fillId="0" borderId="0" xfId="1" applyFont="1" applyFill="1" applyAlignment="1">
      <alignment horizontal="center"/>
    </xf>
    <xf numFmtId="0" fontId="2" fillId="0" borderId="0" xfId="1" applyAlignment="1"/>
    <xf numFmtId="0" fontId="5" fillId="0" borderId="0" xfId="1" applyFont="1" applyAlignment="1">
      <alignment horizontal="center" wrapText="1"/>
    </xf>
    <xf numFmtId="0" fontId="2" fillId="0" borderId="0" xfId="1" applyFill="1" applyAlignment="1"/>
    <xf numFmtId="0" fontId="2" fillId="0" borderId="0" xfId="1" applyFill="1" applyAlignment="1">
      <alignment horizontal="center"/>
    </xf>
    <xf numFmtId="0" fontId="2" fillId="0" borderId="0" xfId="1" applyAlignment="1">
      <alignment wrapText="1"/>
    </xf>
    <xf numFmtId="0" fontId="2" fillId="0" borderId="1" xfId="1" applyBorder="1"/>
    <xf numFmtId="0" fontId="2" fillId="0" borderId="2" xfId="1" applyBorder="1"/>
    <xf numFmtId="0" fontId="2" fillId="0" borderId="3" xfId="1" applyBorder="1"/>
    <xf numFmtId="0" fontId="2" fillId="0" borderId="0" xfId="1" applyBorder="1"/>
    <xf numFmtId="0" fontId="4" fillId="0" borderId="0" xfId="1" applyFont="1" applyBorder="1"/>
    <xf numFmtId="0" fontId="4" fillId="0" borderId="0" xfId="1" applyFont="1"/>
    <xf numFmtId="0" fontId="2" fillId="2" borderId="0" xfId="1" applyFill="1" applyAlignment="1">
      <alignment horizontal="left"/>
    </xf>
    <xf numFmtId="0" fontId="2" fillId="0" borderId="0" xfId="1" applyFill="1" applyAlignment="1">
      <alignment horizontal="left"/>
    </xf>
    <xf numFmtId="0" fontId="4" fillId="0" borderId="0" xfId="1" applyFont="1" applyFill="1" applyAlignment="1">
      <alignment horizontal="left"/>
    </xf>
    <xf numFmtId="0" fontId="2" fillId="0" borderId="0" xfId="1" applyAlignment="1">
      <alignment horizontal="left"/>
    </xf>
    <xf numFmtId="0" fontId="2" fillId="0" borderId="0" xfId="1" applyFill="1"/>
    <xf numFmtId="0" fontId="5" fillId="0" borderId="0" xfId="1" applyFont="1"/>
    <xf numFmtId="0" fontId="2" fillId="0" borderId="4" xfId="1" applyBorder="1" applyAlignment="1">
      <alignment horizontal="left"/>
    </xf>
    <xf numFmtId="0" fontId="2" fillId="0" borderId="5" xfId="1" applyBorder="1" applyAlignment="1">
      <alignment horizontal="left" wrapText="1"/>
    </xf>
    <xf numFmtId="0" fontId="2" fillId="0" borderId="6" xfId="1" applyBorder="1" applyAlignment="1">
      <alignment horizontal="left"/>
    </xf>
    <xf numFmtId="0" fontId="4" fillId="0" borderId="0" xfId="1" applyFont="1" applyBorder="1" applyAlignment="1">
      <alignment horizontal="left" wrapText="1"/>
    </xf>
    <xf numFmtId="0" fontId="2" fillId="2" borderId="0" xfId="1" applyFill="1"/>
    <xf numFmtId="9" fontId="0" fillId="0" borderId="0" xfId="2" applyFont="1"/>
    <xf numFmtId="0" fontId="2" fillId="0" borderId="5" xfId="1" applyBorder="1" applyAlignment="1">
      <alignment horizontal="left"/>
    </xf>
    <xf numFmtId="0" fontId="2" fillId="0" borderId="0" xfId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0" xfId="1" quotePrefix="1" applyFont="1"/>
    <xf numFmtId="164" fontId="2" fillId="2" borderId="0" xfId="1" applyNumberFormat="1" applyFill="1"/>
    <xf numFmtId="164" fontId="2" fillId="0" borderId="0" xfId="1" applyNumberFormat="1" applyFill="1"/>
    <xf numFmtId="164" fontId="2" fillId="3" borderId="0" xfId="1" applyNumberFormat="1" applyFill="1"/>
    <xf numFmtId="164" fontId="2" fillId="4" borderId="0" xfId="1" applyNumberFormat="1" applyFill="1"/>
    <xf numFmtId="9" fontId="0" fillId="0" borderId="0" xfId="2" applyFont="1" applyFill="1"/>
    <xf numFmtId="0" fontId="5" fillId="0" borderId="0" xfId="1" applyFont="1" applyFill="1"/>
    <xf numFmtId="164" fontId="2" fillId="0" borderId="0" xfId="1" applyNumberFormat="1"/>
    <xf numFmtId="165" fontId="2" fillId="0" borderId="0" xfId="1" applyNumberFormat="1"/>
    <xf numFmtId="164" fontId="2" fillId="0" borderId="4" xfId="1" applyNumberFormat="1" applyBorder="1"/>
    <xf numFmtId="166" fontId="2" fillId="0" borderId="5" xfId="1" applyNumberFormat="1" applyBorder="1"/>
    <xf numFmtId="167" fontId="6" fillId="0" borderId="6" xfId="1" applyNumberFormat="1" applyFont="1" applyBorder="1"/>
    <xf numFmtId="167" fontId="6" fillId="0" borderId="0" xfId="1" applyNumberFormat="1" applyFont="1" applyBorder="1"/>
    <xf numFmtId="167" fontId="4" fillId="0" borderId="0" xfId="1" applyNumberFormat="1" applyFont="1" applyBorder="1"/>
    <xf numFmtId="0" fontId="4" fillId="5" borderId="0" xfId="1" quotePrefix="1" applyFont="1" applyFill="1"/>
    <xf numFmtId="0" fontId="4" fillId="0" borderId="0" xfId="1" applyFont="1" applyFill="1"/>
    <xf numFmtId="165" fontId="2" fillId="0" borderId="0" xfId="1" applyNumberFormat="1" applyFill="1"/>
    <xf numFmtId="167" fontId="2" fillId="0" borderId="0" xfId="1" applyNumberFormat="1" applyFill="1"/>
    <xf numFmtId="164" fontId="2" fillId="0" borderId="4" xfId="1" applyNumberFormat="1" applyFill="1" applyBorder="1"/>
    <xf numFmtId="0" fontId="4" fillId="0" borderId="0" xfId="1" applyNumberFormat="1" applyFont="1" applyBorder="1"/>
    <xf numFmtId="0" fontId="4" fillId="0" borderId="0" xfId="1" quotePrefix="1" applyFont="1" applyFill="1"/>
    <xf numFmtId="0" fontId="2" fillId="5" borderId="0" xfId="1" applyFill="1"/>
    <xf numFmtId="164" fontId="7" fillId="0" borderId="0" xfId="1" applyNumberFormat="1" applyFont="1" applyFill="1"/>
    <xf numFmtId="0" fontId="4" fillId="5" borderId="0" xfId="1" applyFont="1" applyFill="1"/>
    <xf numFmtId="164" fontId="2" fillId="6" borderId="0" xfId="1" applyNumberFormat="1" applyFill="1"/>
    <xf numFmtId="0" fontId="4" fillId="7" borderId="0" xfId="1" applyFont="1" applyFill="1"/>
    <xf numFmtId="166" fontId="8" fillId="0" borderId="5" xfId="1" applyNumberFormat="1" applyFont="1" applyBorder="1"/>
    <xf numFmtId="0" fontId="2" fillId="5" borderId="0" xfId="1" applyFont="1" applyFill="1"/>
    <xf numFmtId="164" fontId="2" fillId="8" borderId="0" xfId="1" applyNumberFormat="1" applyFill="1"/>
    <xf numFmtId="166" fontId="2" fillId="0" borderId="5" xfId="1" applyNumberFormat="1" applyFill="1" applyBorder="1"/>
    <xf numFmtId="167" fontId="6" fillId="0" borderId="6" xfId="1" applyNumberFormat="1" applyFont="1" applyFill="1" applyBorder="1"/>
    <xf numFmtId="0" fontId="4" fillId="0" borderId="0" xfId="1" applyNumberFormat="1" applyFont="1" applyFill="1" applyBorder="1"/>
    <xf numFmtId="164" fontId="2" fillId="9" borderId="0" xfId="1" applyNumberFormat="1" applyFill="1"/>
    <xf numFmtId="0" fontId="2" fillId="7" borderId="0" xfId="1" applyFont="1" applyFill="1"/>
    <xf numFmtId="0" fontId="2" fillId="0" borderId="0" xfId="1" applyFont="1"/>
    <xf numFmtId="0" fontId="9" fillId="0" borderId="0" xfId="1" applyFont="1" applyFill="1"/>
    <xf numFmtId="164" fontId="2" fillId="10" borderId="0" xfId="1" applyNumberFormat="1" applyFill="1"/>
    <xf numFmtId="0" fontId="2" fillId="11" borderId="0" xfId="1" applyFill="1"/>
    <xf numFmtId="0" fontId="5" fillId="11" borderId="0" xfId="1" applyFont="1" applyFill="1"/>
    <xf numFmtId="1" fontId="7" fillId="0" borderId="0" xfId="1" applyNumberFormat="1" applyFont="1"/>
    <xf numFmtId="0" fontId="2" fillId="0" borderId="4" xfId="1" applyBorder="1"/>
    <xf numFmtId="0" fontId="2" fillId="0" borderId="5" xfId="1" applyBorder="1"/>
    <xf numFmtId="0" fontId="2" fillId="0" borderId="6" xfId="1" applyBorder="1"/>
    <xf numFmtId="0" fontId="6" fillId="0" borderId="0" xfId="1" applyFont="1"/>
    <xf numFmtId="0" fontId="6" fillId="0" borderId="0" xfId="1" applyFont="1" applyAlignment="1">
      <alignment horizontal="right"/>
    </xf>
    <xf numFmtId="164" fontId="6" fillId="2" borderId="0" xfId="1" applyNumberFormat="1" applyFont="1" applyFill="1"/>
    <xf numFmtId="164" fontId="6" fillId="0" borderId="0" xfId="1" applyNumberFormat="1" applyFont="1"/>
    <xf numFmtId="0" fontId="6" fillId="0" borderId="0" xfId="1" applyFont="1" applyFill="1"/>
    <xf numFmtId="164" fontId="6" fillId="0" borderId="0" xfId="1" applyNumberFormat="1" applyFont="1" applyFill="1"/>
    <xf numFmtId="164" fontId="6" fillId="0" borderId="4" xfId="1" applyNumberFormat="1" applyFont="1" applyBorder="1"/>
    <xf numFmtId="164" fontId="6" fillId="0" borderId="5" xfId="1" applyNumberFormat="1" applyFont="1" applyBorder="1"/>
    <xf numFmtId="168" fontId="6" fillId="0" borderId="0" xfId="1" applyNumberFormat="1" applyFont="1"/>
    <xf numFmtId="166" fontId="3" fillId="0" borderId="0" xfId="1" applyNumberFormat="1" applyFont="1"/>
    <xf numFmtId="166" fontId="6" fillId="0" borderId="6" xfId="1" applyNumberFormat="1" applyFont="1" applyBorder="1"/>
    <xf numFmtId="166" fontId="6" fillId="0" borderId="0" xfId="1" applyNumberFormat="1" applyFont="1" applyBorder="1"/>
    <xf numFmtId="166" fontId="4" fillId="0" borderId="0" xfId="1" applyNumberFormat="1" applyFont="1" applyBorder="1"/>
    <xf numFmtId="166" fontId="3" fillId="0" borderId="6" xfId="1" applyNumberFormat="1" applyFont="1" applyBorder="1"/>
    <xf numFmtId="169" fontId="3" fillId="0" borderId="0" xfId="1" applyNumberFormat="1" applyFont="1"/>
    <xf numFmtId="0" fontId="2" fillId="0" borderId="7" xfId="1" applyBorder="1"/>
    <xf numFmtId="0" fontId="2" fillId="0" borderId="8" xfId="1" applyBorder="1"/>
    <xf numFmtId="0" fontId="5" fillId="0" borderId="9" xfId="1" applyFont="1" applyBorder="1"/>
    <xf numFmtId="164" fontId="2" fillId="0" borderId="10" xfId="1" applyNumberFormat="1" applyBorder="1"/>
    <xf numFmtId="0" fontId="2" fillId="0" borderId="10" xfId="1" applyBorder="1"/>
    <xf numFmtId="0" fontId="2" fillId="0" borderId="10" xfId="1" applyFill="1" applyBorder="1"/>
    <xf numFmtId="0" fontId="4" fillId="0" borderId="11" xfId="1" applyFont="1" applyBorder="1" applyAlignment="1">
      <alignment horizontal="right"/>
    </xf>
    <xf numFmtId="164" fontId="2" fillId="0" borderId="12" xfId="1" applyNumberFormat="1" applyFill="1" applyBorder="1"/>
    <xf numFmtId="164" fontId="5" fillId="0" borderId="13" xfId="1" applyNumberFormat="1" applyFont="1" applyFill="1" applyBorder="1"/>
    <xf numFmtId="0" fontId="2" fillId="0" borderId="14" xfId="1" applyBorder="1"/>
    <xf numFmtId="164" fontId="2" fillId="0" borderId="15" xfId="1" applyNumberFormat="1" applyBorder="1"/>
    <xf numFmtId="0" fontId="2" fillId="0" borderId="15" xfId="1" applyBorder="1"/>
    <xf numFmtId="0" fontId="2" fillId="0" borderId="15" xfId="1" applyFill="1" applyBorder="1"/>
    <xf numFmtId="0" fontId="4" fillId="0" borderId="16" xfId="1" applyFont="1" applyBorder="1" applyAlignment="1">
      <alignment horizontal="right"/>
    </xf>
    <xf numFmtId="164" fontId="2" fillId="0" borderId="17" xfId="1" applyNumberFormat="1" applyFill="1" applyBorder="1"/>
    <xf numFmtId="164" fontId="5" fillId="0" borderId="18" xfId="1" applyNumberFormat="1" applyFont="1" applyFill="1" applyBorder="1"/>
    <xf numFmtId="0" fontId="2" fillId="0" borderId="19" xfId="1" applyBorder="1"/>
    <xf numFmtId="164" fontId="2" fillId="0" borderId="20" xfId="1" applyNumberFormat="1" applyBorder="1"/>
    <xf numFmtId="0" fontId="2" fillId="0" borderId="20" xfId="1" applyBorder="1"/>
    <xf numFmtId="0" fontId="2" fillId="0" borderId="20" xfId="1" applyFill="1" applyBorder="1"/>
    <xf numFmtId="0" fontId="4" fillId="0" borderId="21" xfId="1" applyFont="1" applyBorder="1" applyAlignment="1">
      <alignment horizontal="right"/>
    </xf>
    <xf numFmtId="164" fontId="2" fillId="0" borderId="22" xfId="1" applyNumberFormat="1" applyFill="1" applyBorder="1"/>
    <xf numFmtId="164" fontId="5" fillId="0" borderId="23" xfId="1" applyNumberFormat="1" applyFont="1" applyFill="1" applyBorder="1"/>
    <xf numFmtId="0" fontId="2" fillId="0" borderId="0" xfId="1" applyAlignment="1">
      <alignment horizontal="right"/>
    </xf>
    <xf numFmtId="164" fontId="5" fillId="0" borderId="0" xfId="1" applyNumberFormat="1" applyFont="1" applyFill="1"/>
    <xf numFmtId="0" fontId="2" fillId="0" borderId="24" xfId="1" applyBorder="1"/>
    <xf numFmtId="0" fontId="2" fillId="0" borderId="25" xfId="1" applyBorder="1"/>
    <xf numFmtId="0" fontId="2" fillId="0" borderId="25" xfId="1" applyFill="1" applyBorder="1"/>
    <xf numFmtId="0" fontId="4" fillId="0" borderId="25" xfId="1" applyFont="1" applyBorder="1" applyAlignment="1">
      <alignment horizontal="right"/>
    </xf>
    <xf numFmtId="9" fontId="0" fillId="0" borderId="7" xfId="2" applyFont="1" applyBorder="1"/>
    <xf numFmtId="9" fontId="0" fillId="0" borderId="8" xfId="2" applyFont="1" applyBorder="1"/>
    <xf numFmtId="9" fontId="5" fillId="0" borderId="9" xfId="2" applyFont="1" applyBorder="1"/>
    <xf numFmtId="0" fontId="0" fillId="0" borderId="0" xfId="0" applyAlignment="1"/>
    <xf numFmtId="0" fontId="13" fillId="0" borderId="0" xfId="1" applyFont="1"/>
    <xf numFmtId="0" fontId="13" fillId="0" borderId="0" xfId="1" applyFont="1" applyFill="1"/>
    <xf numFmtId="0" fontId="13" fillId="0" borderId="0" xfId="1" quotePrefix="1" applyFont="1"/>
    <xf numFmtId="0" fontId="13" fillId="7" borderId="0" xfId="1" applyFont="1" applyFill="1"/>
    <xf numFmtId="166" fontId="2" fillId="0" borderId="0" xfId="1" applyNumberFormat="1" applyBorder="1"/>
    <xf numFmtId="0" fontId="4" fillId="0" borderId="6" xfId="1" applyFont="1" applyBorder="1" applyAlignment="1">
      <alignment horizontal="left"/>
    </xf>
    <xf numFmtId="167" fontId="6" fillId="0" borderId="5" xfId="1" applyNumberFormat="1" applyFont="1" applyBorder="1"/>
    <xf numFmtId="167" fontId="4" fillId="0" borderId="6" xfId="1" applyNumberFormat="1" applyFont="1" applyBorder="1"/>
    <xf numFmtId="0" fontId="13" fillId="5" borderId="0" xfId="1" applyFont="1" applyFill="1"/>
    <xf numFmtId="166" fontId="8" fillId="0" borderId="0" xfId="1" applyNumberFormat="1" applyFont="1" applyBorder="1"/>
    <xf numFmtId="0" fontId="12" fillId="12" borderId="17" xfId="0" applyFont="1" applyFill="1" applyBorder="1"/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2" fillId="12" borderId="17" xfId="0" applyFont="1" applyFill="1" applyBorder="1" applyAlignment="1">
      <alignment horizontal="center" vertical="center" wrapText="1"/>
    </xf>
    <xf numFmtId="0" fontId="12" fillId="6" borderId="17" xfId="0" applyFont="1" applyFill="1" applyBorder="1"/>
    <xf numFmtId="0" fontId="3" fillId="0" borderId="0" xfId="1" applyFont="1" applyAlignment="1">
      <alignment horizontal="center"/>
    </xf>
    <xf numFmtId="0" fontId="0" fillId="0" borderId="17" xfId="0" applyBorder="1" applyAlignment="1">
      <alignment horizontal="center" vertical="center"/>
    </xf>
  </cellXfs>
  <cellStyles count="6">
    <cellStyle name="Milliers 2" xfId="3"/>
    <cellStyle name="Normal" xfId="0" builtinId="0"/>
    <cellStyle name="Normal 2" xfId="1"/>
    <cellStyle name="Normal 2 2" xfId="4"/>
    <cellStyle name="Normal 3" xfId="5"/>
    <cellStyle name="Pourcentag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1457325</xdr:colOff>
      <xdr:row>21</xdr:row>
      <xdr:rowOff>9525</xdr:rowOff>
    </xdr:from>
    <xdr:to>
      <xdr:col>4</xdr:col>
      <xdr:colOff>190132</xdr:colOff>
      <xdr:row>22</xdr:row>
      <xdr:rowOff>19025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4010025"/>
          <a:ext cx="2942857" cy="2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.meritet/AppData/Local/Microsoft/Windows/Temporary%20Internet%20Files/Content.Outlook/11YTCJSZ/2018%2003%2007%20PLT%20UKAD%202017%20-2025%20base%20AIrbu%20118+%20hyp%20MB%20pour%20JF%20avec%20Px%20lingo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 MB"/>
      <sheetName val="HYP"/>
      <sheetName val="Data 2017 "/>
      <sheetName val="Data 2018"/>
      <sheetName val="Synthèse 2017"/>
      <sheetName val="Synthèse 2018"/>
      <sheetName val="Comparaison 2017 2018"/>
      <sheetName val="Alloc 2018"/>
      <sheetName val="Alloc 2019"/>
      <sheetName val="Alloc 2020"/>
      <sheetName val="Alloc 2021"/>
      <sheetName val="Alloc 2022"/>
      <sheetName val="Alloc 2023"/>
      <sheetName val="Alloc 2024"/>
      <sheetName val="Airbus 2017"/>
      <sheetName val="Airbus 2018"/>
      <sheetName val="Airbus 2019"/>
      <sheetName val="Airbus 2020"/>
      <sheetName val="Airbus 2021"/>
      <sheetName val="Airbus 2022"/>
      <sheetName val="BP EcoTI"/>
      <sheetName val="Développement vers Serie)"/>
      <sheetName val="Dim et prix Prospects"/>
      <sheetName val="Data Graphiques"/>
    </sheetNames>
    <sheetDataSet>
      <sheetData sheetId="0"/>
      <sheetData sheetId="1">
        <row r="17">
          <cell r="B17" t="str">
            <v>A320 Ceo</v>
          </cell>
          <cell r="C17" t="str">
            <v>A320 Neo</v>
          </cell>
          <cell r="D17" t="str">
            <v>A320</v>
          </cell>
          <cell r="E17" t="str">
            <v>A330 Ceo</v>
          </cell>
          <cell r="F17" t="str">
            <v>A330 Neo</v>
          </cell>
          <cell r="G17" t="str">
            <v>A330</v>
          </cell>
          <cell r="H17" t="str">
            <v>A380</v>
          </cell>
          <cell r="I17" t="str">
            <v>A350-900</v>
          </cell>
          <cell r="J17" t="str">
            <v>A350-1000</v>
          </cell>
          <cell r="K17" t="str">
            <v>A350</v>
          </cell>
          <cell r="L17" t="str">
            <v>A400 M</v>
          </cell>
        </row>
        <row r="18">
          <cell r="A18">
            <v>2017</v>
          </cell>
          <cell r="B18">
            <v>273</v>
          </cell>
          <cell r="C18">
            <v>355</v>
          </cell>
          <cell r="D18">
            <v>628</v>
          </cell>
          <cell r="E18">
            <v>55</v>
          </cell>
          <cell r="F18">
            <v>17.5</v>
          </cell>
          <cell r="G18">
            <v>72.5</v>
          </cell>
          <cell r="H18">
            <v>10.5</v>
          </cell>
          <cell r="I18">
            <v>83</v>
          </cell>
          <cell r="J18">
            <v>11</v>
          </cell>
          <cell r="K18">
            <v>94</v>
          </cell>
          <cell r="L18">
            <v>20.5</v>
          </cell>
        </row>
        <row r="19">
          <cell r="A19">
            <v>2018</v>
          </cell>
          <cell r="B19">
            <v>127.5</v>
          </cell>
          <cell r="C19">
            <v>562.5</v>
          </cell>
          <cell r="D19">
            <v>690</v>
          </cell>
          <cell r="E19">
            <v>24</v>
          </cell>
          <cell r="F19">
            <v>40.5</v>
          </cell>
          <cell r="G19">
            <v>64.5</v>
          </cell>
          <cell r="H19">
            <v>8</v>
          </cell>
          <cell r="I19">
            <v>86</v>
          </cell>
          <cell r="J19">
            <v>20.5</v>
          </cell>
          <cell r="K19">
            <v>106.5</v>
          </cell>
          <cell r="L19">
            <v>13.5</v>
          </cell>
        </row>
        <row r="20">
          <cell r="A20">
            <v>2019</v>
          </cell>
          <cell r="B20">
            <v>38.5</v>
          </cell>
          <cell r="C20">
            <v>688</v>
          </cell>
          <cell r="D20">
            <v>726.5</v>
          </cell>
          <cell r="E20">
            <v>7.5</v>
          </cell>
          <cell r="F20">
            <v>56.5</v>
          </cell>
          <cell r="G20">
            <v>64</v>
          </cell>
          <cell r="H20">
            <v>8</v>
          </cell>
          <cell r="I20">
            <v>92</v>
          </cell>
          <cell r="J20">
            <v>34.5</v>
          </cell>
          <cell r="K20">
            <v>126.5</v>
          </cell>
          <cell r="L20">
            <v>11</v>
          </cell>
        </row>
        <row r="21">
          <cell r="A21">
            <v>2020</v>
          </cell>
          <cell r="B21">
            <v>12</v>
          </cell>
          <cell r="C21">
            <v>716</v>
          </cell>
          <cell r="D21">
            <v>728</v>
          </cell>
          <cell r="E21">
            <v>2.5</v>
          </cell>
          <cell r="F21">
            <v>63.5</v>
          </cell>
          <cell r="G21">
            <v>66</v>
          </cell>
          <cell r="H21">
            <v>7</v>
          </cell>
          <cell r="I21">
            <v>94</v>
          </cell>
          <cell r="J21">
            <v>43</v>
          </cell>
          <cell r="K21">
            <v>137</v>
          </cell>
          <cell r="L21">
            <v>11</v>
          </cell>
        </row>
        <row r="22">
          <cell r="A22">
            <v>2021</v>
          </cell>
          <cell r="B22">
            <v>1</v>
          </cell>
          <cell r="C22">
            <v>727</v>
          </cell>
          <cell r="D22">
            <v>728</v>
          </cell>
          <cell r="E22">
            <v>0</v>
          </cell>
          <cell r="F22">
            <v>66</v>
          </cell>
          <cell r="G22">
            <v>66</v>
          </cell>
          <cell r="H22">
            <v>6</v>
          </cell>
          <cell r="I22">
            <v>94</v>
          </cell>
          <cell r="J22">
            <v>43</v>
          </cell>
          <cell r="K22">
            <v>137</v>
          </cell>
          <cell r="L22">
            <v>11</v>
          </cell>
        </row>
        <row r="23">
          <cell r="A23">
            <v>2022</v>
          </cell>
          <cell r="B23">
            <v>0</v>
          </cell>
          <cell r="C23">
            <v>728</v>
          </cell>
          <cell r="D23">
            <v>728</v>
          </cell>
          <cell r="E23">
            <v>0</v>
          </cell>
          <cell r="F23">
            <v>66</v>
          </cell>
          <cell r="G23">
            <v>66</v>
          </cell>
          <cell r="H23">
            <v>6</v>
          </cell>
          <cell r="I23">
            <v>94</v>
          </cell>
          <cell r="J23">
            <v>43</v>
          </cell>
          <cell r="K23">
            <v>137</v>
          </cell>
          <cell r="L23">
            <v>11</v>
          </cell>
        </row>
        <row r="24">
          <cell r="A24">
            <v>2023</v>
          </cell>
          <cell r="B24">
            <v>0</v>
          </cell>
          <cell r="C24">
            <v>728</v>
          </cell>
          <cell r="D24">
            <v>728</v>
          </cell>
          <cell r="E24">
            <v>0</v>
          </cell>
          <cell r="F24">
            <v>66</v>
          </cell>
          <cell r="G24">
            <v>66</v>
          </cell>
          <cell r="H24">
            <v>6</v>
          </cell>
          <cell r="I24">
            <v>94</v>
          </cell>
          <cell r="J24">
            <v>43</v>
          </cell>
          <cell r="K24">
            <v>137</v>
          </cell>
          <cell r="L24">
            <v>11</v>
          </cell>
        </row>
        <row r="25">
          <cell r="A25">
            <v>2024</v>
          </cell>
          <cell r="B25">
            <v>0</v>
          </cell>
          <cell r="C25">
            <v>728</v>
          </cell>
          <cell r="D25">
            <v>728</v>
          </cell>
          <cell r="E25">
            <v>0</v>
          </cell>
          <cell r="F25">
            <v>66</v>
          </cell>
          <cell r="G25">
            <v>66</v>
          </cell>
          <cell r="H25">
            <v>6</v>
          </cell>
          <cell r="I25">
            <v>94</v>
          </cell>
          <cell r="J25">
            <v>43</v>
          </cell>
          <cell r="K25">
            <v>137</v>
          </cell>
          <cell r="L25">
            <v>11</v>
          </cell>
        </row>
        <row r="26">
          <cell r="A26">
            <v>2025</v>
          </cell>
          <cell r="B26">
            <v>0</v>
          </cell>
          <cell r="C26">
            <v>728</v>
          </cell>
          <cell r="D26">
            <v>728</v>
          </cell>
          <cell r="E26">
            <v>0</v>
          </cell>
          <cell r="F26">
            <v>66</v>
          </cell>
          <cell r="G26">
            <v>66</v>
          </cell>
          <cell r="H26">
            <v>6</v>
          </cell>
          <cell r="I26">
            <v>94</v>
          </cell>
          <cell r="J26">
            <v>43</v>
          </cell>
          <cell r="K26">
            <v>137</v>
          </cell>
          <cell r="L26">
            <v>11</v>
          </cell>
        </row>
      </sheetData>
      <sheetData sheetId="2"/>
      <sheetData sheetId="3">
        <row r="2">
          <cell r="A2" t="str">
            <v>Article</v>
          </cell>
          <cell r="B2" t="str">
            <v>SCMapPathId</v>
          </cell>
          <cell r="C2" t="str">
            <v>SCMapPathDescription</v>
          </cell>
          <cell r="D2" t="str">
            <v>Client UKAD</v>
          </cell>
          <cell r="E2" t="str">
            <v>BusinessUnitProgram</v>
          </cell>
          <cell r="F2" t="str">
            <v>Programme</v>
          </cell>
          <cell r="G2" t="str">
            <v>Coeff</v>
          </cell>
          <cell r="H2" t="str">
            <v>BusinessUnitWorkpackage</v>
          </cell>
          <cell r="I2" t="str">
            <v>BusinessUnitWorkpackageDescription</v>
          </cell>
          <cell r="J2" t="str">
            <v>Alloy</v>
          </cell>
          <cell r="K2" t="str">
            <v>Specification</v>
          </cell>
          <cell r="L2" t="str">
            <v>Grade</v>
          </cell>
          <cell r="M2" t="str">
            <v>Base</v>
          </cell>
          <cell r="N2" t="str">
            <v>Width</v>
          </cell>
          <cell r="O2" t="str">
            <v>Length</v>
          </cell>
          <cell r="P2" t="str">
            <v>ThicknessOrDiameter</v>
          </cell>
          <cell r="Q2" t="str">
            <v>Type Produits</v>
          </cell>
          <cell r="R2" t="str">
            <v>Poids</v>
          </cell>
          <cell r="S2" t="str">
            <v>PartNumber</v>
          </cell>
        </row>
        <row r="3">
          <cell r="A3" t="str">
            <v>D545.15919</v>
          </cell>
          <cell r="B3">
            <v>490</v>
          </cell>
          <cell r="C3" t="str">
            <v>Airbus SAS / BÖHLER Schmiedetechnik GmbH</v>
          </cell>
          <cell r="D3" t="str">
            <v>Böhler</v>
          </cell>
          <cell r="E3" t="str">
            <v>SA</v>
          </cell>
          <cell r="F3" t="str">
            <v>A320 Neo</v>
          </cell>
          <cell r="G3">
            <v>1</v>
          </cell>
          <cell r="H3" t="str">
            <v>AIR-0057</v>
          </cell>
          <cell r="I3" t="str">
            <v>AIR-BÖHLER Schmiedetechnik GmbH-SA</v>
          </cell>
          <cell r="J3" t="str">
            <v>Ti-6Al-4V</v>
          </cell>
          <cell r="K3" t="str">
            <v>AIMS03-20-002</v>
          </cell>
          <cell r="N3">
            <v>152</v>
          </cell>
          <cell r="O3">
            <v>1114.43</v>
          </cell>
          <cell r="P3">
            <v>152</v>
          </cell>
          <cell r="Q3" t="str">
            <v>Billette</v>
          </cell>
          <cell r="R3">
            <v>90.145590089791995</v>
          </cell>
          <cell r="S3" t="str">
            <v>D545.15919</v>
          </cell>
        </row>
        <row r="4">
          <cell r="A4" t="str">
            <v>D54515914200</v>
          </cell>
          <cell r="B4">
            <v>372</v>
          </cell>
          <cell r="C4" t="str">
            <v>Airbus SAS / OTTO FUCHS KG</v>
          </cell>
          <cell r="D4" t="str">
            <v>Otto Fuchs</v>
          </cell>
          <cell r="E4" t="str">
            <v>SA</v>
          </cell>
          <cell r="F4" t="str">
            <v>A320 Neo</v>
          </cell>
          <cell r="G4">
            <v>1</v>
          </cell>
          <cell r="H4" t="str">
            <v>AIR-0609</v>
          </cell>
          <cell r="I4" t="str">
            <v>AIR - OTTO FUCKS - A320 Neo</v>
          </cell>
          <cell r="J4" t="str">
            <v>Ti-6Al-4V</v>
          </cell>
          <cell r="K4" t="str">
            <v>AIMS03-20-002</v>
          </cell>
          <cell r="N4">
            <v>250</v>
          </cell>
          <cell r="O4">
            <v>530</v>
          </cell>
          <cell r="P4">
            <v>250</v>
          </cell>
          <cell r="Q4" t="str">
            <v>Billette</v>
          </cell>
          <cell r="R4">
            <v>115.97393750000001</v>
          </cell>
          <cell r="S4" t="str">
            <v>D54515914200</v>
          </cell>
        </row>
        <row r="5">
          <cell r="A5" t="str">
            <v>D54515914202</v>
          </cell>
          <cell r="B5">
            <v>372</v>
          </cell>
          <cell r="C5" t="str">
            <v>Airbus SAS / OTTO FUCHS KG</v>
          </cell>
          <cell r="D5" t="str">
            <v>Otto Fuchs</v>
          </cell>
          <cell r="E5" t="str">
            <v>SA</v>
          </cell>
          <cell r="F5" t="str">
            <v>A320 Neo</v>
          </cell>
          <cell r="G5">
            <v>1</v>
          </cell>
          <cell r="H5" t="str">
            <v>AIR-0609</v>
          </cell>
          <cell r="I5" t="str">
            <v>AIR - OTTO FUCKS - A320 Neo</v>
          </cell>
          <cell r="J5" t="str">
            <v>Ti-6Al-4V</v>
          </cell>
          <cell r="K5" t="str">
            <v>AIMS03-20-002</v>
          </cell>
          <cell r="N5">
            <v>250</v>
          </cell>
          <cell r="O5">
            <v>517</v>
          </cell>
          <cell r="P5">
            <v>250</v>
          </cell>
          <cell r="Q5" t="str">
            <v>Billette</v>
          </cell>
          <cell r="R5">
            <v>113.12929375</v>
          </cell>
          <cell r="S5" t="str">
            <v>D54515914202</v>
          </cell>
        </row>
        <row r="6">
          <cell r="A6" t="str">
            <v>D54515916</v>
          </cell>
          <cell r="B6">
            <v>372</v>
          </cell>
          <cell r="C6" t="str">
            <v>Airbus SAS / OTTO FUCHS KG</v>
          </cell>
          <cell r="D6" t="str">
            <v>Otto Fuchs</v>
          </cell>
          <cell r="E6" t="str">
            <v>SA</v>
          </cell>
          <cell r="F6" t="str">
            <v>A320 Neo</v>
          </cell>
          <cell r="G6">
            <v>1</v>
          </cell>
          <cell r="H6" t="str">
            <v>AIR-0609</v>
          </cell>
          <cell r="I6" t="str">
            <v>AIR - OTTO FUCKS - A320 Neo</v>
          </cell>
          <cell r="J6" t="str">
            <v>Ti-6Al-4V</v>
          </cell>
          <cell r="K6" t="str">
            <v>AIMS03-20-002</v>
          </cell>
          <cell r="N6">
            <v>200</v>
          </cell>
          <cell r="O6">
            <v>422</v>
          </cell>
          <cell r="P6">
            <v>200</v>
          </cell>
          <cell r="Q6" t="str">
            <v>Billette</v>
          </cell>
          <cell r="R6">
            <v>59.098567999999993</v>
          </cell>
          <cell r="S6" t="str">
            <v>D54515916</v>
          </cell>
        </row>
        <row r="7">
          <cell r="A7" t="str">
            <v>D545-15919-200</v>
          </cell>
          <cell r="B7">
            <v>388</v>
          </cell>
          <cell r="C7" t="str">
            <v>Airbus SAS / ALCOA FORGED PRODUCTS</v>
          </cell>
          <cell r="D7" t="str">
            <v>Arconic</v>
          </cell>
          <cell r="E7" t="str">
            <v>SA</v>
          </cell>
          <cell r="F7" t="str">
            <v>A320 Neo</v>
          </cell>
          <cell r="G7">
            <v>1</v>
          </cell>
          <cell r="H7" t="str">
            <v>AIR-0606</v>
          </cell>
          <cell r="I7" t="str">
            <v>AIR - SA for Alcoa</v>
          </cell>
          <cell r="J7" t="str">
            <v>Ti-6Al-4V</v>
          </cell>
          <cell r="K7" t="str">
            <v>AIMS03-20-000</v>
          </cell>
          <cell r="N7">
            <v>250</v>
          </cell>
          <cell r="O7">
            <v>557.4</v>
          </cell>
          <cell r="P7">
            <v>250</v>
          </cell>
          <cell r="Q7" t="str">
            <v>Billette</v>
          </cell>
          <cell r="R7">
            <v>121.96957125</v>
          </cell>
          <cell r="S7" t="str">
            <v>D545-15919-200</v>
          </cell>
        </row>
        <row r="8">
          <cell r="A8" t="str">
            <v>D54515920200</v>
          </cell>
          <cell r="B8">
            <v>386</v>
          </cell>
          <cell r="C8" t="str">
            <v>Airbus SAS / FORGES DE BOLOGNE</v>
          </cell>
          <cell r="D8" t="str">
            <v>Forges de Bologne</v>
          </cell>
          <cell r="E8" t="str">
            <v>SA</v>
          </cell>
          <cell r="F8" t="str">
            <v>A320 Neo</v>
          </cell>
          <cell r="G8">
            <v>0.5</v>
          </cell>
          <cell r="H8" t="str">
            <v>AIR-0588</v>
          </cell>
          <cell r="I8" t="str">
            <v>AIR - FORGES DE BOLOGNE - SA Neo</v>
          </cell>
          <cell r="J8" t="str">
            <v>Ti-6Al-4V</v>
          </cell>
          <cell r="K8" t="str">
            <v>AIMS03-20-001</v>
          </cell>
          <cell r="N8">
            <v>140</v>
          </cell>
          <cell r="O8">
            <v>295.27999999999997</v>
          </cell>
          <cell r="P8">
            <v>140</v>
          </cell>
          <cell r="Q8" t="str">
            <v>Billette</v>
          </cell>
          <cell r="R8">
            <v>20.262574236799999</v>
          </cell>
          <cell r="S8" t="str">
            <v>D54515920200</v>
          </cell>
        </row>
        <row r="9">
          <cell r="A9" t="str">
            <v>D54515920201</v>
          </cell>
          <cell r="B9">
            <v>386</v>
          </cell>
          <cell r="C9" t="str">
            <v>Airbus SAS / FORGES DE BOLOGNE</v>
          </cell>
          <cell r="D9" t="str">
            <v>Forges de Bologne</v>
          </cell>
          <cell r="E9" t="str">
            <v>SA</v>
          </cell>
          <cell r="F9" t="str">
            <v>A320 Neo</v>
          </cell>
          <cell r="G9">
            <v>0.5</v>
          </cell>
          <cell r="H9" t="str">
            <v>AIR-0588</v>
          </cell>
          <cell r="I9" t="str">
            <v>AIR - FORGES DE BOLOGNE - SA Neo</v>
          </cell>
          <cell r="J9" t="str">
            <v>Ti-6Al-4V</v>
          </cell>
          <cell r="K9" t="str">
            <v>AIMS03-20-001</v>
          </cell>
          <cell r="N9">
            <v>140</v>
          </cell>
          <cell r="O9">
            <v>295.27999999999997</v>
          </cell>
          <cell r="P9">
            <v>140</v>
          </cell>
          <cell r="Q9" t="str">
            <v>Billette</v>
          </cell>
          <cell r="R9">
            <v>20.262574236799999</v>
          </cell>
          <cell r="S9" t="str">
            <v>D54515920201</v>
          </cell>
        </row>
        <row r="10">
          <cell r="A10" t="str">
            <v>D54515921200</v>
          </cell>
          <cell r="B10">
            <v>386</v>
          </cell>
          <cell r="C10" t="str">
            <v>Airbus SAS / FORGES DE BOLOGNE</v>
          </cell>
          <cell r="D10" t="str">
            <v>Forges de Bologne</v>
          </cell>
          <cell r="E10" t="str">
            <v>SA</v>
          </cell>
          <cell r="F10" t="str">
            <v>A320 Neo</v>
          </cell>
          <cell r="G10">
            <v>0.5</v>
          </cell>
          <cell r="H10" t="str">
            <v>AIR-0588</v>
          </cell>
          <cell r="I10" t="str">
            <v>AIR - FORGES DE BOLOGNE - SA Neo</v>
          </cell>
          <cell r="J10" t="str">
            <v>Ti-6Al-4V</v>
          </cell>
          <cell r="K10" t="str">
            <v>AIMS03-20-001</v>
          </cell>
          <cell r="N10">
            <v>250</v>
          </cell>
          <cell r="O10">
            <v>105.25</v>
          </cell>
          <cell r="P10">
            <v>250</v>
          </cell>
          <cell r="Q10" t="str">
            <v>Billette</v>
          </cell>
          <cell r="R10">
            <v>23.030673437499999</v>
          </cell>
          <cell r="S10" t="str">
            <v>D54515921200</v>
          </cell>
        </row>
        <row r="11">
          <cell r="A11" t="str">
            <v>D54515921201</v>
          </cell>
          <cell r="B11">
            <v>386</v>
          </cell>
          <cell r="C11" t="str">
            <v>Airbus SAS / FORGES DE BOLOGNE</v>
          </cell>
          <cell r="D11" t="str">
            <v>Forges de Bologne</v>
          </cell>
          <cell r="E11" t="str">
            <v>SA</v>
          </cell>
          <cell r="F11" t="str">
            <v>A320 Neo</v>
          </cell>
          <cell r="G11">
            <v>0.5</v>
          </cell>
          <cell r="H11" t="str">
            <v>AIR-0588</v>
          </cell>
          <cell r="I11" t="str">
            <v>AIR - FORGES DE BOLOGNE - SA Neo</v>
          </cell>
          <cell r="J11" t="str">
            <v>Ti-6Al-4V</v>
          </cell>
          <cell r="K11" t="str">
            <v>AIMS03-20-001</v>
          </cell>
          <cell r="N11">
            <v>250</v>
          </cell>
          <cell r="O11">
            <v>105.25</v>
          </cell>
          <cell r="P11">
            <v>250</v>
          </cell>
          <cell r="Q11" t="str">
            <v>Billette</v>
          </cell>
          <cell r="R11">
            <v>23.030673437499999</v>
          </cell>
          <cell r="S11" t="str">
            <v>D54515921201</v>
          </cell>
        </row>
        <row r="12">
          <cell r="A12" t="str">
            <v>D545-20924-200</v>
          </cell>
          <cell r="B12">
            <v>388</v>
          </cell>
          <cell r="C12" t="str">
            <v>Airbus SAS / ALCOA FORGED PRODUCTS</v>
          </cell>
          <cell r="D12" t="str">
            <v>Arconic</v>
          </cell>
          <cell r="E12" t="str">
            <v>SA</v>
          </cell>
          <cell r="F12" t="str">
            <v>A320 Neo</v>
          </cell>
          <cell r="G12">
            <v>0.6</v>
          </cell>
          <cell r="H12" t="str">
            <v>AIR-0606</v>
          </cell>
          <cell r="I12" t="str">
            <v>AIR - SA for Alcoa</v>
          </cell>
          <cell r="J12" t="str">
            <v>Ti-6Al-4V</v>
          </cell>
          <cell r="K12" t="str">
            <v>AIMS03-20-000</v>
          </cell>
          <cell r="N12">
            <v>250</v>
          </cell>
          <cell r="O12">
            <v>660.8</v>
          </cell>
          <cell r="P12">
            <v>250</v>
          </cell>
          <cell r="Q12" t="str">
            <v>Billette</v>
          </cell>
          <cell r="R12">
            <v>144.59542999999999</v>
          </cell>
          <cell r="S12" t="str">
            <v>D545-20924-200</v>
          </cell>
        </row>
        <row r="13">
          <cell r="A13" t="str">
            <v>D545-20924-202</v>
          </cell>
          <cell r="B13">
            <v>388</v>
          </cell>
          <cell r="C13" t="str">
            <v>Airbus SAS / ALCOA FORGED PRODUCTS</v>
          </cell>
          <cell r="D13" t="str">
            <v>Arconic</v>
          </cell>
          <cell r="E13" t="str">
            <v>SA</v>
          </cell>
          <cell r="F13" t="str">
            <v>A320 Neo</v>
          </cell>
          <cell r="G13">
            <v>0.6</v>
          </cell>
          <cell r="H13" t="str">
            <v>AIR-0606</v>
          </cell>
          <cell r="I13" t="str">
            <v>AIR - SA for Alcoa</v>
          </cell>
          <cell r="J13" t="str">
            <v>Ti-6Al-4V</v>
          </cell>
          <cell r="K13" t="str">
            <v>AIMS03-20-000</v>
          </cell>
          <cell r="N13">
            <v>250</v>
          </cell>
          <cell r="O13">
            <v>660.8</v>
          </cell>
          <cell r="P13">
            <v>250</v>
          </cell>
          <cell r="Q13" t="str">
            <v>Billette</v>
          </cell>
          <cell r="R13">
            <v>144.59542999999999</v>
          </cell>
          <cell r="S13" t="str">
            <v>D545-20924-202</v>
          </cell>
        </row>
        <row r="14">
          <cell r="A14" t="str">
            <v>D545-20926</v>
          </cell>
          <cell r="B14">
            <v>490</v>
          </cell>
          <cell r="C14" t="str">
            <v>Airbus SAS / BÖHLER Schmiedetechnik GmbH</v>
          </cell>
          <cell r="D14" t="str">
            <v>Böhler</v>
          </cell>
          <cell r="E14" t="str">
            <v>SA</v>
          </cell>
          <cell r="F14" t="str">
            <v>A320 Neo</v>
          </cell>
          <cell r="G14">
            <v>0.5</v>
          </cell>
          <cell r="H14" t="str">
            <v>AIR-0057</v>
          </cell>
          <cell r="I14" t="str">
            <v>AIR-BÖHLER Schmiedetechnik GmbH-SA</v>
          </cell>
          <cell r="J14" t="str">
            <v>Ti-6Al-4V</v>
          </cell>
          <cell r="K14" t="str">
            <v>AIMS03-20-002</v>
          </cell>
          <cell r="N14">
            <v>229</v>
          </cell>
          <cell r="O14">
            <v>296.75</v>
          </cell>
          <cell r="P14">
            <v>229</v>
          </cell>
          <cell r="Q14" t="str">
            <v>Billette</v>
          </cell>
          <cell r="R14">
            <v>54.483651678425012</v>
          </cell>
          <cell r="S14" t="str">
            <v>D545-20926</v>
          </cell>
        </row>
        <row r="15">
          <cell r="A15" t="str">
            <v>D54520927200</v>
          </cell>
          <cell r="B15">
            <v>386</v>
          </cell>
          <cell r="C15" t="str">
            <v>Airbus SAS / FORGES DE BOLOGNE</v>
          </cell>
          <cell r="D15" t="str">
            <v>Forges de Bologne</v>
          </cell>
          <cell r="E15" t="str">
            <v>SA</v>
          </cell>
          <cell r="F15" t="str">
            <v>A320 Neo</v>
          </cell>
          <cell r="G15">
            <v>0.5</v>
          </cell>
          <cell r="H15" t="str">
            <v>AIR-0588</v>
          </cell>
          <cell r="I15" t="str">
            <v>AIR - FORGES DE BOLOGNE - SA Neo</v>
          </cell>
          <cell r="J15" t="str">
            <v>Ti-6Al-4V</v>
          </cell>
          <cell r="K15" t="str">
            <v>AIMS03-20-002</v>
          </cell>
          <cell r="N15">
            <v>130</v>
          </cell>
          <cell r="O15">
            <v>377.53</v>
          </cell>
          <cell r="P15">
            <v>130</v>
          </cell>
          <cell r="Q15" t="str">
            <v>Billette</v>
          </cell>
          <cell r="R15">
            <v>22.3379177827</v>
          </cell>
          <cell r="S15" t="str">
            <v>D54520927200</v>
          </cell>
        </row>
        <row r="16">
          <cell r="A16" t="str">
            <v>D54520930200</v>
          </cell>
          <cell r="B16">
            <v>386</v>
          </cell>
          <cell r="C16" t="str">
            <v>Airbus SAS / FORGES DE BOLOGNE</v>
          </cell>
          <cell r="D16" t="str">
            <v>Forges de Bologne</v>
          </cell>
          <cell r="E16" t="str">
            <v>SA</v>
          </cell>
          <cell r="F16" t="str">
            <v>A320 Neo</v>
          </cell>
          <cell r="G16">
            <v>0.5</v>
          </cell>
          <cell r="H16" t="str">
            <v>AIR-0588</v>
          </cell>
          <cell r="I16" t="str">
            <v>AIR - FORGES DE BOLOGNE - SA Neo</v>
          </cell>
          <cell r="J16" t="str">
            <v>Ti-6Al-4V</v>
          </cell>
          <cell r="K16" t="str">
            <v>AIMS03-20-001</v>
          </cell>
          <cell r="N16">
            <v>130</v>
          </cell>
          <cell r="O16">
            <v>294.01</v>
          </cell>
          <cell r="P16">
            <v>130</v>
          </cell>
          <cell r="Q16" t="str">
            <v>Billette</v>
          </cell>
          <cell r="R16">
            <v>17.396157145899998</v>
          </cell>
          <cell r="S16" t="str">
            <v>D54520930200</v>
          </cell>
        </row>
        <row r="17">
          <cell r="A17" t="str">
            <v>D54520930201</v>
          </cell>
          <cell r="B17">
            <v>386</v>
          </cell>
          <cell r="C17" t="str">
            <v>Airbus SAS / FORGES DE BOLOGNE</v>
          </cell>
          <cell r="D17" t="str">
            <v>Forges de Bologne</v>
          </cell>
          <cell r="E17" t="str">
            <v>SA</v>
          </cell>
          <cell r="F17" t="str">
            <v>A320 Neo</v>
          </cell>
          <cell r="G17">
            <v>0.5</v>
          </cell>
          <cell r="H17" t="str">
            <v>AIR-0588</v>
          </cell>
          <cell r="I17" t="str">
            <v>AIR - FORGES DE BOLOGNE - SA Neo</v>
          </cell>
          <cell r="J17" t="str">
            <v>Ti-6Al-4V</v>
          </cell>
          <cell r="K17" t="str">
            <v>AIMS03-20-001</v>
          </cell>
          <cell r="N17">
            <v>130</v>
          </cell>
          <cell r="O17">
            <v>294.01</v>
          </cell>
          <cell r="P17">
            <v>130</v>
          </cell>
          <cell r="Q17" t="str">
            <v>Billette</v>
          </cell>
          <cell r="R17">
            <v>17.396157145899998</v>
          </cell>
          <cell r="S17" t="str">
            <v>D54520930201</v>
          </cell>
        </row>
        <row r="18">
          <cell r="A18" t="str">
            <v>D5452093120000</v>
          </cell>
          <cell r="B18">
            <v>386</v>
          </cell>
          <cell r="C18" t="str">
            <v>Airbus SAS / FORGES DE BOLOGNE</v>
          </cell>
          <cell r="D18" t="str">
            <v>Forges de Bologne</v>
          </cell>
          <cell r="E18" t="str">
            <v>SA</v>
          </cell>
          <cell r="F18" t="str">
            <v>A320 Neo</v>
          </cell>
          <cell r="G18">
            <v>0.5</v>
          </cell>
          <cell r="H18" t="str">
            <v>AIR-0588</v>
          </cell>
          <cell r="I18" t="str">
            <v>AIR - FORGES DE BOLOGNE - SA Neo</v>
          </cell>
          <cell r="J18" t="str">
            <v>Ti-6Al-4V</v>
          </cell>
          <cell r="K18" t="str">
            <v>AIMS03-20-001</v>
          </cell>
          <cell r="N18">
            <v>250</v>
          </cell>
          <cell r="O18">
            <v>115</v>
          </cell>
          <cell r="P18">
            <v>250</v>
          </cell>
          <cell r="Q18" t="str">
            <v>Billette</v>
          </cell>
          <cell r="R18">
            <v>25.164156250000001</v>
          </cell>
          <cell r="S18" t="str">
            <v>D5452093120000</v>
          </cell>
        </row>
        <row r="19">
          <cell r="A19" t="str">
            <v>D5452093120100</v>
          </cell>
          <cell r="B19">
            <v>386</v>
          </cell>
          <cell r="C19" t="str">
            <v>Airbus SAS / FORGES DE BOLOGNE</v>
          </cell>
          <cell r="D19" t="str">
            <v>Forges de Bologne</v>
          </cell>
          <cell r="E19" t="str">
            <v>SA</v>
          </cell>
          <cell r="F19" t="str">
            <v>A320 Neo</v>
          </cell>
          <cell r="G19">
            <v>0.5</v>
          </cell>
          <cell r="H19" t="str">
            <v>AIR-0588</v>
          </cell>
          <cell r="I19" t="str">
            <v>AIR - FORGES DE BOLOGNE - SA Neo</v>
          </cell>
          <cell r="J19" t="str">
            <v>Ti-6Al-4V</v>
          </cell>
          <cell r="K19" t="str">
            <v>AIMS03-20-001</v>
          </cell>
          <cell r="N19">
            <v>250</v>
          </cell>
          <cell r="O19">
            <v>115</v>
          </cell>
          <cell r="P19">
            <v>250</v>
          </cell>
          <cell r="Q19" t="str">
            <v>Billette</v>
          </cell>
          <cell r="R19">
            <v>25.164156250000001</v>
          </cell>
          <cell r="S19" t="str">
            <v>D5452093120100</v>
          </cell>
        </row>
        <row r="20">
          <cell r="A20" t="str">
            <v>D54630782200</v>
          </cell>
          <cell r="B20">
            <v>400</v>
          </cell>
          <cell r="C20" t="str">
            <v>Airbus SAS / AUBERT &amp; DUVAL PARIS</v>
          </cell>
          <cell r="D20" t="str">
            <v>A&amp;D Pamiers</v>
          </cell>
          <cell r="E20" t="str">
            <v>SA</v>
          </cell>
          <cell r="F20" t="str">
            <v>A320</v>
          </cell>
          <cell r="G20">
            <v>1</v>
          </cell>
          <cell r="H20" t="str">
            <v>AIR-0046</v>
          </cell>
          <cell r="I20" t="str">
            <v>AIR-AUBERT &amp; DUVAL-SA</v>
          </cell>
          <cell r="J20" t="str">
            <v>Ti-6Al-4V</v>
          </cell>
          <cell r="K20" t="str">
            <v>IGC0433121</v>
          </cell>
          <cell r="N20">
            <v>200</v>
          </cell>
          <cell r="O20">
            <v>441</v>
          </cell>
          <cell r="P20">
            <v>200</v>
          </cell>
          <cell r="Q20" t="str">
            <v>Billette</v>
          </cell>
          <cell r="R20">
            <v>61.759403999999996</v>
          </cell>
          <cell r="S20" t="str">
            <v>D54630782200</v>
          </cell>
        </row>
        <row r="21">
          <cell r="A21" t="str">
            <v>D57240814200</v>
          </cell>
          <cell r="B21">
            <v>124</v>
          </cell>
          <cell r="C21" t="str">
            <v>Airbus SAS / Gkn Aerospace Services Ltd / METTIS AEROSPACE (HOLDINGS) LTD</v>
          </cell>
          <cell r="D21" t="str">
            <v>Mettis</v>
          </cell>
          <cell r="E21" t="str">
            <v>SA</v>
          </cell>
          <cell r="F21" t="str">
            <v>A320 Neo</v>
          </cell>
          <cell r="G21">
            <v>1</v>
          </cell>
          <cell r="H21" t="str">
            <v>AIR-0105</v>
          </cell>
          <cell r="I21" t="str">
            <v>A320 Aerostructure Items</v>
          </cell>
          <cell r="J21" t="str">
            <v>Ti-6Al-4V</v>
          </cell>
          <cell r="K21" t="str">
            <v>AMS4928</v>
          </cell>
          <cell r="N21">
            <v>0.01</v>
          </cell>
          <cell r="O21">
            <v>201</v>
          </cell>
          <cell r="P21">
            <v>125</v>
          </cell>
          <cell r="Q21" t="str">
            <v>Billette</v>
          </cell>
          <cell r="R21">
            <v>7.0372110000000005E-8</v>
          </cell>
          <cell r="S21" t="str">
            <v>D57240814200</v>
          </cell>
        </row>
        <row r="22">
          <cell r="A22" t="str">
            <v>D57250165200</v>
          </cell>
          <cell r="B22">
            <v>124</v>
          </cell>
          <cell r="C22" t="str">
            <v>Airbus SAS / Gkn Aerospace Services Ltd / METTIS AEROSPACE (HOLDINGS) LTD</v>
          </cell>
          <cell r="D22" t="str">
            <v>Mettis</v>
          </cell>
          <cell r="E22" t="str">
            <v>SA</v>
          </cell>
          <cell r="F22" t="str">
            <v>A320 Neo</v>
          </cell>
          <cell r="G22">
            <v>1</v>
          </cell>
          <cell r="H22" t="str">
            <v>AIR-0105</v>
          </cell>
          <cell r="I22" t="str">
            <v>A320 Aerostructure Items</v>
          </cell>
          <cell r="J22" t="str">
            <v>Ti-6Al-4V</v>
          </cell>
          <cell r="K22" t="str">
            <v>AMS4928</v>
          </cell>
          <cell r="N22">
            <v>0.01</v>
          </cell>
          <cell r="O22">
            <v>268</v>
          </cell>
          <cell r="P22">
            <v>210</v>
          </cell>
          <cell r="Q22" t="str">
            <v>Billette</v>
          </cell>
          <cell r="R22">
            <v>9.3829480000000007E-8</v>
          </cell>
          <cell r="S22" t="str">
            <v>D57250165200</v>
          </cell>
        </row>
        <row r="23">
          <cell r="A23" t="str">
            <v>D57250165201</v>
          </cell>
          <cell r="B23">
            <v>124</v>
          </cell>
          <cell r="C23" t="str">
            <v>Airbus SAS / Gkn Aerospace Services Ltd / METTIS AEROSPACE (HOLDINGS) LTD</v>
          </cell>
          <cell r="D23" t="str">
            <v>Mettis</v>
          </cell>
          <cell r="E23" t="str">
            <v>SA</v>
          </cell>
          <cell r="F23" t="str">
            <v>A320 Neo</v>
          </cell>
          <cell r="G23">
            <v>1</v>
          </cell>
          <cell r="H23" t="str">
            <v>AIR-0105</v>
          </cell>
          <cell r="I23" t="str">
            <v>A320 Aerostructure Items</v>
          </cell>
          <cell r="J23" t="str">
            <v>Ti-6Al-4V</v>
          </cell>
          <cell r="K23" t="str">
            <v>AMS4928</v>
          </cell>
          <cell r="N23">
            <v>0.01</v>
          </cell>
          <cell r="O23">
            <v>268</v>
          </cell>
          <cell r="P23">
            <v>210</v>
          </cell>
          <cell r="Q23" t="str">
            <v>Billette</v>
          </cell>
          <cell r="R23">
            <v>9.3829480000000007E-8</v>
          </cell>
          <cell r="S23" t="str">
            <v>D57250165201</v>
          </cell>
        </row>
        <row r="24">
          <cell r="A24" t="str">
            <v>D57255009200</v>
          </cell>
          <cell r="B24">
            <v>124</v>
          </cell>
          <cell r="C24" t="str">
            <v>Airbus SAS / Gkn Aerospace Services Ltd / METTIS AEROSPACE (HOLDINGS) LTD</v>
          </cell>
          <cell r="D24" t="str">
            <v>Mettis</v>
          </cell>
          <cell r="E24" t="str">
            <v>SA</v>
          </cell>
          <cell r="F24" t="str">
            <v>A320 Neo</v>
          </cell>
          <cell r="G24">
            <v>0.4</v>
          </cell>
          <cell r="H24" t="str">
            <v>AIR-0105</v>
          </cell>
          <cell r="I24" t="str">
            <v>A320 Aerostructure Items</v>
          </cell>
          <cell r="J24" t="str">
            <v>Ti-6Al-4V</v>
          </cell>
          <cell r="K24" t="str">
            <v>AMS4928</v>
          </cell>
          <cell r="N24">
            <v>0.01</v>
          </cell>
          <cell r="O24">
            <v>141</v>
          </cell>
          <cell r="P24">
            <v>165</v>
          </cell>
          <cell r="Q24" t="str">
            <v>Billette</v>
          </cell>
          <cell r="R24">
            <v>4.9365510000000009E-8</v>
          </cell>
          <cell r="S24" t="str">
            <v>D57255009200</v>
          </cell>
        </row>
        <row r="25">
          <cell r="A25" t="str">
            <v>D57255011200</v>
          </cell>
          <cell r="B25">
            <v>124</v>
          </cell>
          <cell r="C25" t="str">
            <v>Airbus SAS / Gkn Aerospace Services Ltd / METTIS AEROSPACE (HOLDINGS) LTD</v>
          </cell>
          <cell r="D25" t="str">
            <v>Mettis</v>
          </cell>
          <cell r="E25" t="str">
            <v>SA</v>
          </cell>
          <cell r="F25" t="str">
            <v>A320 Neo</v>
          </cell>
          <cell r="G25">
            <v>0.4</v>
          </cell>
          <cell r="H25" t="str">
            <v>AIR-0105</v>
          </cell>
          <cell r="I25" t="str">
            <v>A320 Aerostructure Items</v>
          </cell>
          <cell r="J25" t="str">
            <v>Ti-6Al-4V</v>
          </cell>
          <cell r="K25" t="str">
            <v>AMS4928</v>
          </cell>
          <cell r="N25">
            <v>0.01</v>
          </cell>
          <cell r="O25">
            <v>141</v>
          </cell>
          <cell r="P25">
            <v>165</v>
          </cell>
          <cell r="Q25" t="str">
            <v>Billette</v>
          </cell>
          <cell r="R25">
            <v>4.9365510000000009E-8</v>
          </cell>
          <cell r="S25" t="str">
            <v>D57255011200</v>
          </cell>
        </row>
        <row r="26">
          <cell r="A26" t="str">
            <v>D57257755200</v>
          </cell>
          <cell r="B26">
            <v>400</v>
          </cell>
          <cell r="C26" t="str">
            <v>Airbus SAS / AUBERT &amp; DUVAL PARIS</v>
          </cell>
          <cell r="D26" t="str">
            <v>A&amp;D Pamiers</v>
          </cell>
          <cell r="E26" t="str">
            <v>SA</v>
          </cell>
          <cell r="F26" t="str">
            <v>A320 Neo</v>
          </cell>
          <cell r="G26">
            <v>1</v>
          </cell>
          <cell r="H26" t="str">
            <v>AIR-0046</v>
          </cell>
          <cell r="I26" t="str">
            <v>AIR-AUBERT &amp; DUVAL-SA</v>
          </cell>
          <cell r="J26" t="str">
            <v>Ti-6Al-4V</v>
          </cell>
          <cell r="K26" t="str">
            <v>AIMS03-20-002</v>
          </cell>
          <cell r="N26">
            <v>200</v>
          </cell>
          <cell r="O26">
            <v>261</v>
          </cell>
          <cell r="P26">
            <v>200</v>
          </cell>
          <cell r="Q26" t="str">
            <v>Billette</v>
          </cell>
          <cell r="R26">
            <v>36.551483999999995</v>
          </cell>
          <cell r="S26" t="str">
            <v>D57257755200</v>
          </cell>
        </row>
        <row r="27">
          <cell r="A27" t="str">
            <v>D57257755201</v>
          </cell>
          <cell r="B27">
            <v>400</v>
          </cell>
          <cell r="C27" t="str">
            <v>Airbus SAS / AUBERT &amp; DUVAL PARIS</v>
          </cell>
          <cell r="D27" t="str">
            <v>A&amp;D Pamiers</v>
          </cell>
          <cell r="E27" t="str">
            <v>SA</v>
          </cell>
          <cell r="F27" t="str">
            <v>A320 Neo</v>
          </cell>
          <cell r="G27">
            <v>1</v>
          </cell>
          <cell r="H27" t="str">
            <v>AIR-0046</v>
          </cell>
          <cell r="I27" t="str">
            <v>AIR-AUBERT &amp; DUVAL-SA</v>
          </cell>
          <cell r="J27" t="str">
            <v>Ti-6Al-4V</v>
          </cell>
          <cell r="K27" t="str">
            <v>AIMS03-20-002</v>
          </cell>
          <cell r="N27">
            <v>200</v>
          </cell>
          <cell r="O27">
            <v>261</v>
          </cell>
          <cell r="P27">
            <v>200</v>
          </cell>
          <cell r="Q27" t="str">
            <v>Billette</v>
          </cell>
          <cell r="R27">
            <v>36.551483999999995</v>
          </cell>
          <cell r="S27" t="str">
            <v>D57257755201</v>
          </cell>
        </row>
        <row r="28">
          <cell r="A28" t="str">
            <v>D575-75022</v>
          </cell>
          <cell r="B28">
            <v>170</v>
          </cell>
          <cell r="C28" t="str">
            <v>Airbus SAS / Premium AEROTEC GmbH / BÖHLER Schmiedetechnik GmbH</v>
          </cell>
          <cell r="D28" t="str">
            <v>Böhler</v>
          </cell>
          <cell r="E28" t="str">
            <v>AIR-MULTI</v>
          </cell>
          <cell r="F28" t="str">
            <v>A350</v>
          </cell>
          <cell r="G28">
            <v>4</v>
          </cell>
          <cell r="H28" t="str">
            <v>AIR-0153</v>
          </cell>
          <cell r="I28" t="str">
            <v>AIR-Premium AEROTEC GmbH-AIR-MULTI</v>
          </cell>
          <cell r="J28" t="str">
            <v>Ti-6Al-4V</v>
          </cell>
          <cell r="K28" t="str">
            <v>AMS4928</v>
          </cell>
          <cell r="N28">
            <v>170</v>
          </cell>
          <cell r="O28">
            <v>717.93</v>
          </cell>
          <cell r="P28">
            <v>170</v>
          </cell>
          <cell r="Q28" t="str">
            <v>Billette</v>
          </cell>
          <cell r="R28">
            <v>72.641442494700001</v>
          </cell>
          <cell r="S28" t="str">
            <v>D575-75022</v>
          </cell>
        </row>
        <row r="29">
          <cell r="A29" t="str">
            <v>F27864407</v>
          </cell>
          <cell r="B29">
            <v>494</v>
          </cell>
          <cell r="C29" t="str">
            <v>Airbus SAS / Belairbus SA / Société Nationale de Construction Aerospatiale SA / AUBERT &amp; DUVAL PARIS</v>
          </cell>
          <cell r="D29" t="str">
            <v>A&amp;D Pamiers</v>
          </cell>
          <cell r="E29" t="str">
            <v>LR</v>
          </cell>
          <cell r="F29" t="str">
            <v>A330 Ceo</v>
          </cell>
          <cell r="G29">
            <v>2</v>
          </cell>
          <cell r="H29" t="str">
            <v>AIR-0052</v>
          </cell>
          <cell r="I29" t="str">
            <v>LR LED</v>
          </cell>
          <cell r="J29" t="str">
            <v>Ti-6Al-4V-ELI</v>
          </cell>
          <cell r="K29" t="str">
            <v>AMS4931</v>
          </cell>
          <cell r="L29" t="str">
            <v>Standard</v>
          </cell>
          <cell r="N29">
            <v>110</v>
          </cell>
          <cell r="O29">
            <v>163</v>
          </cell>
          <cell r="P29">
            <v>110</v>
          </cell>
          <cell r="Q29" t="str">
            <v>Billette</v>
          </cell>
          <cell r="R29">
            <v>6.9052195300000001</v>
          </cell>
          <cell r="S29" t="str">
            <v>F27864407</v>
          </cell>
        </row>
        <row r="30">
          <cell r="A30" t="str">
            <v>F54530007200</v>
          </cell>
          <cell r="B30">
            <v>400</v>
          </cell>
          <cell r="C30" t="str">
            <v>Airbus SAS / AUBERT &amp; DUVAL PARIS</v>
          </cell>
          <cell r="D30" t="str">
            <v>A&amp;D Pamiers</v>
          </cell>
          <cell r="E30" t="str">
            <v>LR</v>
          </cell>
          <cell r="F30" t="str">
            <v>A330 Ceo</v>
          </cell>
          <cell r="G30">
            <v>2</v>
          </cell>
          <cell r="H30" t="str">
            <v>AIR-0045</v>
          </cell>
          <cell r="I30" t="str">
            <v>AIR-AUBERT &amp; DUVAL-LR</v>
          </cell>
          <cell r="J30" t="str">
            <v>Ti-6Al-4V</v>
          </cell>
          <cell r="K30" t="str">
            <v>IGC0433121</v>
          </cell>
          <cell r="L30" t="str">
            <v>Standard</v>
          </cell>
          <cell r="N30">
            <v>200</v>
          </cell>
          <cell r="O30">
            <v>274</v>
          </cell>
          <cell r="P30">
            <v>200</v>
          </cell>
          <cell r="Q30" t="str">
            <v>Billette</v>
          </cell>
          <cell r="R30">
            <v>38.372056000000001</v>
          </cell>
          <cell r="S30" t="str">
            <v>F54530007200</v>
          </cell>
        </row>
        <row r="31">
          <cell r="A31" t="str">
            <v>F54530007201</v>
          </cell>
          <cell r="B31">
            <v>400</v>
          </cell>
          <cell r="C31" t="str">
            <v>Airbus SAS / AUBERT &amp; DUVAL PARIS</v>
          </cell>
          <cell r="D31" t="str">
            <v>A&amp;D Pamiers</v>
          </cell>
          <cell r="E31" t="str">
            <v>LR</v>
          </cell>
          <cell r="F31" t="str">
            <v>A330 Ceo</v>
          </cell>
          <cell r="G31">
            <v>2</v>
          </cell>
          <cell r="H31" t="str">
            <v>AIR-0045</v>
          </cell>
          <cell r="I31" t="str">
            <v>AIR-AUBERT &amp; DUVAL-LR</v>
          </cell>
          <cell r="J31" t="str">
            <v>Ti-6Al-4V</v>
          </cell>
          <cell r="K31" t="str">
            <v>IGC0433121</v>
          </cell>
          <cell r="L31" t="str">
            <v>Standard</v>
          </cell>
          <cell r="N31">
            <v>200</v>
          </cell>
          <cell r="O31">
            <v>274</v>
          </cell>
          <cell r="P31">
            <v>200</v>
          </cell>
          <cell r="Q31" t="str">
            <v>Billette</v>
          </cell>
          <cell r="R31">
            <v>38.372056000000001</v>
          </cell>
          <cell r="S31" t="str">
            <v>F54530007201</v>
          </cell>
        </row>
        <row r="32">
          <cell r="A32" t="str">
            <v>F54530008200</v>
          </cell>
          <cell r="B32">
            <v>400</v>
          </cell>
          <cell r="C32" t="str">
            <v>Airbus SAS / AUBERT &amp; DUVAL PARIS</v>
          </cell>
          <cell r="D32" t="str">
            <v>A&amp;D Pamiers</v>
          </cell>
          <cell r="E32" t="str">
            <v>LR</v>
          </cell>
          <cell r="F32" t="str">
            <v>A330 Ceo</v>
          </cell>
          <cell r="G32">
            <v>2</v>
          </cell>
          <cell r="H32" t="str">
            <v>AIR-0045</v>
          </cell>
          <cell r="I32" t="str">
            <v>AIR-AUBERT &amp; DUVAL-LR</v>
          </cell>
          <cell r="J32" t="str">
            <v>Ti-6Al-4V</v>
          </cell>
          <cell r="K32" t="str">
            <v>IGC0433121</v>
          </cell>
          <cell r="L32" t="str">
            <v>Standard</v>
          </cell>
          <cell r="N32">
            <v>200</v>
          </cell>
          <cell r="O32">
            <v>282</v>
          </cell>
          <cell r="P32">
            <v>200</v>
          </cell>
          <cell r="Q32" t="str">
            <v>Billette</v>
          </cell>
          <cell r="R32">
            <v>39.492407999999998</v>
          </cell>
          <cell r="S32" t="str">
            <v>F54530008200</v>
          </cell>
        </row>
        <row r="33">
          <cell r="A33" t="str">
            <v>F54530008201</v>
          </cell>
          <cell r="B33">
            <v>400</v>
          </cell>
          <cell r="C33" t="str">
            <v>Airbus SAS / AUBERT &amp; DUVAL PARIS</v>
          </cell>
          <cell r="D33" t="str">
            <v>A&amp;D Pamiers</v>
          </cell>
          <cell r="E33" t="str">
            <v>LR</v>
          </cell>
          <cell r="F33" t="str">
            <v>A330 Ceo</v>
          </cell>
          <cell r="G33">
            <v>2</v>
          </cell>
          <cell r="H33" t="str">
            <v>AIR-0045</v>
          </cell>
          <cell r="I33" t="str">
            <v>AIR-AUBERT &amp; DUVAL-LR</v>
          </cell>
          <cell r="J33" t="str">
            <v>Ti-6Al-4V</v>
          </cell>
          <cell r="K33" t="str">
            <v>IGC0433121</v>
          </cell>
          <cell r="L33" t="str">
            <v>Standard</v>
          </cell>
          <cell r="N33">
            <v>200</v>
          </cell>
          <cell r="O33">
            <v>282</v>
          </cell>
          <cell r="P33">
            <v>200</v>
          </cell>
          <cell r="Q33" t="str">
            <v>Billette</v>
          </cell>
          <cell r="R33">
            <v>39.492407999999998</v>
          </cell>
          <cell r="S33" t="str">
            <v>F54530008201</v>
          </cell>
        </row>
        <row r="34">
          <cell r="A34" t="str">
            <v>F57246750200</v>
          </cell>
          <cell r="B34">
            <v>476</v>
          </cell>
          <cell r="C34" t="str">
            <v>Airbus SAS / Magellan Aerospace (UK) Ltd / METTIS AEROSPACE (HOLDINGS) LTD</v>
          </cell>
          <cell r="D34" t="str">
            <v>Mettis</v>
          </cell>
          <cell r="E34" t="str">
            <v>LR</v>
          </cell>
          <cell r="F34" t="str">
            <v>A330 Neo</v>
          </cell>
          <cell r="G34">
            <v>1</v>
          </cell>
          <cell r="H34" t="str">
            <v>AIR-0303</v>
          </cell>
          <cell r="I34" t="str">
            <v>LR-MAGELLAN AEROSTRUCTURES-Spars/ Ribs/ Pipes</v>
          </cell>
          <cell r="J34" t="str">
            <v>Ti-6Al-4V</v>
          </cell>
          <cell r="K34" t="str">
            <v>AMS4928</v>
          </cell>
          <cell r="N34">
            <v>0.01</v>
          </cell>
          <cell r="O34">
            <v>305</v>
          </cell>
          <cell r="P34">
            <v>180</v>
          </cell>
          <cell r="Q34" t="str">
            <v>Billette</v>
          </cell>
          <cell r="R34">
            <v>1.0678355000000002E-7</v>
          </cell>
          <cell r="S34" t="str">
            <v>F57246750200</v>
          </cell>
        </row>
        <row r="35">
          <cell r="A35" t="str">
            <v>F57250916200/201</v>
          </cell>
          <cell r="B35">
            <v>536</v>
          </cell>
          <cell r="C35" t="str">
            <v>Airbus SAS / Magellan Aerospace (UK) Ltd / OTTO FUCHS KG</v>
          </cell>
          <cell r="D35" t="str">
            <v>Otto Fuchs</v>
          </cell>
          <cell r="E35" t="str">
            <v>LR</v>
          </cell>
          <cell r="F35" t="str">
            <v>A330 Neo</v>
          </cell>
          <cell r="G35">
            <v>2</v>
          </cell>
          <cell r="H35" t="str">
            <v>AIR-0749</v>
          </cell>
          <cell r="I35" t="str">
            <v>LR Neo - Thrust fitting</v>
          </cell>
          <cell r="J35" t="str">
            <v>Ti-6Al-4V</v>
          </cell>
          <cell r="K35" t="str">
            <v>AIMS03-20-002</v>
          </cell>
          <cell r="N35">
            <v>250</v>
          </cell>
          <cell r="O35">
            <v>513</v>
          </cell>
          <cell r="P35">
            <v>250</v>
          </cell>
          <cell r="Q35" t="str">
            <v>Billette</v>
          </cell>
          <cell r="R35">
            <v>112.25401875000001</v>
          </cell>
          <cell r="S35" t="str">
            <v>F57250916200/201</v>
          </cell>
        </row>
        <row r="36">
          <cell r="A36" t="str">
            <v>F57250953200</v>
          </cell>
          <cell r="B36">
            <v>400</v>
          </cell>
          <cell r="C36" t="str">
            <v>Airbus SAS / AUBERT &amp; DUVAL PARIS</v>
          </cell>
          <cell r="D36" t="str">
            <v>A&amp;D Pamiers</v>
          </cell>
          <cell r="E36" t="str">
            <v>LR</v>
          </cell>
          <cell r="F36" t="str">
            <v>A330 Neo</v>
          </cell>
          <cell r="G36">
            <v>4</v>
          </cell>
          <cell r="H36" t="str">
            <v>AIR-0045</v>
          </cell>
          <cell r="I36" t="str">
            <v>AIR-AUBERT &amp; DUVAL-LR</v>
          </cell>
          <cell r="J36" t="str">
            <v>Ti-6Al-4V</v>
          </cell>
          <cell r="K36" t="str">
            <v>AIMS03-20-001</v>
          </cell>
          <cell r="L36" t="str">
            <v>Beta</v>
          </cell>
          <cell r="N36">
            <v>200</v>
          </cell>
          <cell r="O36">
            <v>424</v>
          </cell>
          <cell r="P36">
            <v>200</v>
          </cell>
          <cell r="Q36" t="str">
            <v>Billette</v>
          </cell>
          <cell r="R36">
            <v>59.378655999999999</v>
          </cell>
          <cell r="S36" t="str">
            <v>F57250953200</v>
          </cell>
        </row>
        <row r="37">
          <cell r="A37" t="str">
            <v>F57250963200/201</v>
          </cell>
          <cell r="B37">
            <v>536</v>
          </cell>
          <cell r="C37" t="str">
            <v>Airbus SAS / Magellan Aerospace (UK) Ltd / OTTO FUCHS KG</v>
          </cell>
          <cell r="D37" t="str">
            <v>Otto Fuchs</v>
          </cell>
          <cell r="E37" t="str">
            <v>LR</v>
          </cell>
          <cell r="F37" t="str">
            <v>A330 Neo</v>
          </cell>
          <cell r="G37">
            <v>2</v>
          </cell>
          <cell r="H37" t="str">
            <v>AIR-0749</v>
          </cell>
          <cell r="I37" t="str">
            <v>LR Neo - Thrust fitting</v>
          </cell>
          <cell r="J37" t="str">
            <v>Ti-6Al-4V</v>
          </cell>
          <cell r="K37" t="str">
            <v>AIMS03-20-002</v>
          </cell>
          <cell r="N37">
            <v>250</v>
          </cell>
          <cell r="O37">
            <v>513</v>
          </cell>
          <cell r="P37">
            <v>250</v>
          </cell>
          <cell r="Q37" t="str">
            <v>Billette</v>
          </cell>
          <cell r="R37">
            <v>112.25401875000001</v>
          </cell>
          <cell r="S37" t="str">
            <v>F57250963200/201</v>
          </cell>
        </row>
        <row r="38">
          <cell r="A38" t="str">
            <v>F57250965200/201</v>
          </cell>
          <cell r="B38">
            <v>536</v>
          </cell>
          <cell r="C38" t="str">
            <v>Airbus SAS / Magellan Aerospace (UK) Ltd / OTTO FUCHS KG</v>
          </cell>
          <cell r="D38" t="str">
            <v>Otto Fuchs</v>
          </cell>
          <cell r="E38" t="str">
            <v>LR</v>
          </cell>
          <cell r="F38" t="str">
            <v>A330 Neo</v>
          </cell>
          <cell r="G38">
            <v>2</v>
          </cell>
          <cell r="H38" t="str">
            <v>AIR-0749</v>
          </cell>
          <cell r="I38" t="str">
            <v>LR Neo - Thrust fitting</v>
          </cell>
          <cell r="J38" t="str">
            <v>Ti-6Al-4V</v>
          </cell>
          <cell r="K38" t="str">
            <v>AIMS03-20-002</v>
          </cell>
          <cell r="N38">
            <v>250</v>
          </cell>
          <cell r="O38">
            <v>513</v>
          </cell>
          <cell r="P38">
            <v>250</v>
          </cell>
          <cell r="Q38" t="str">
            <v>Billette</v>
          </cell>
          <cell r="R38">
            <v>112.25401875000001</v>
          </cell>
          <cell r="S38" t="str">
            <v>F57250965200/201</v>
          </cell>
        </row>
        <row r="39">
          <cell r="A39" t="str">
            <v>F57250970500/201</v>
          </cell>
          <cell r="B39">
            <v>536</v>
          </cell>
          <cell r="C39" t="str">
            <v>Airbus SAS / Magellan Aerospace (UK) Ltd / OTTO FUCHS KG</v>
          </cell>
          <cell r="D39" t="str">
            <v>Otto Fuchs</v>
          </cell>
          <cell r="E39" t="str">
            <v>LR</v>
          </cell>
          <cell r="F39" t="str">
            <v>A330 Neo</v>
          </cell>
          <cell r="G39">
            <v>2</v>
          </cell>
          <cell r="H39" t="str">
            <v>AIR-0749</v>
          </cell>
          <cell r="I39" t="str">
            <v>LR Neo - Thrust fitting</v>
          </cell>
          <cell r="J39" t="str">
            <v>Ti-6Al-4V</v>
          </cell>
          <cell r="K39" t="str">
            <v>AIMS03-20-002</v>
          </cell>
          <cell r="N39">
            <v>250</v>
          </cell>
          <cell r="O39">
            <v>513</v>
          </cell>
          <cell r="P39">
            <v>250</v>
          </cell>
          <cell r="Q39" t="str">
            <v>Billette</v>
          </cell>
          <cell r="R39">
            <v>112.25401875000001</v>
          </cell>
          <cell r="S39" t="str">
            <v>F57250970500/201</v>
          </cell>
        </row>
        <row r="40">
          <cell r="A40" t="str">
            <v>F57250972200/201</v>
          </cell>
          <cell r="B40">
            <v>536</v>
          </cell>
          <cell r="C40" t="str">
            <v>Airbus SAS / Magellan Aerospace (UK) Ltd / OTTO FUCHS KG</v>
          </cell>
          <cell r="D40" t="str">
            <v>Otto Fuchs</v>
          </cell>
          <cell r="E40" t="str">
            <v>LR</v>
          </cell>
          <cell r="F40" t="str">
            <v>A330 Neo</v>
          </cell>
          <cell r="G40">
            <v>2</v>
          </cell>
          <cell r="H40" t="str">
            <v>AIR-0749</v>
          </cell>
          <cell r="I40" t="str">
            <v>LR Neo - Thrust fitting</v>
          </cell>
          <cell r="J40" t="str">
            <v>Ti-6Al-4V</v>
          </cell>
          <cell r="K40" t="str">
            <v>AIMS03-20-002</v>
          </cell>
          <cell r="N40">
            <v>250</v>
          </cell>
          <cell r="O40">
            <v>513</v>
          </cell>
          <cell r="P40">
            <v>250</v>
          </cell>
          <cell r="Q40" t="str">
            <v>Billette</v>
          </cell>
          <cell r="R40">
            <v>112.25401875000001</v>
          </cell>
          <cell r="S40" t="str">
            <v>F57250972200/201</v>
          </cell>
        </row>
        <row r="41">
          <cell r="A41" t="str">
            <v>F57253838200</v>
          </cell>
          <cell r="B41">
            <v>205</v>
          </cell>
          <cell r="C41" t="str">
            <v>Airbus SAS / SPIRIT AEROSYSTEMS (EUROPE) LTD / AUBERT &amp; DUVAL PARIS</v>
          </cell>
          <cell r="D41" t="str">
            <v>A&amp;D Pamiers</v>
          </cell>
          <cell r="E41" t="str">
            <v>LR</v>
          </cell>
          <cell r="F41" t="str">
            <v>A330 Ceo</v>
          </cell>
          <cell r="G41">
            <v>1</v>
          </cell>
          <cell r="H41" t="str">
            <v>AIR-0347</v>
          </cell>
          <cell r="I41" t="str">
            <v>AIR-SPIRIT AEROSYSTEMS (EUROPE) LTD-LR</v>
          </cell>
          <cell r="J41" t="str">
            <v>Ti-6Al-4V</v>
          </cell>
          <cell r="K41" t="str">
            <v>EN3310</v>
          </cell>
          <cell r="N41">
            <v>330</v>
          </cell>
          <cell r="O41">
            <v>253</v>
          </cell>
          <cell r="P41">
            <v>330</v>
          </cell>
          <cell r="Q41" t="str">
            <v>Billette</v>
          </cell>
          <cell r="R41">
            <v>96.461256870000014</v>
          </cell>
          <cell r="S41" t="str">
            <v>F57253838200</v>
          </cell>
        </row>
        <row r="42">
          <cell r="A42" t="str">
            <v>F57253838201</v>
          </cell>
          <cell r="B42">
            <v>205</v>
          </cell>
          <cell r="C42" t="str">
            <v>Airbus SAS / SPIRIT AEROSYSTEMS (EUROPE) LTD / AUBERT &amp; DUVAL PARIS</v>
          </cell>
          <cell r="D42" t="str">
            <v>A&amp;D Pamiers</v>
          </cell>
          <cell r="E42" t="str">
            <v>LR</v>
          </cell>
          <cell r="F42" t="str">
            <v>A330 Ceo</v>
          </cell>
          <cell r="G42">
            <v>1</v>
          </cell>
          <cell r="H42" t="str">
            <v>AIR-0347</v>
          </cell>
          <cell r="I42" t="str">
            <v>AIR-SPIRIT AEROSYSTEMS (EUROPE) LTD-LR</v>
          </cell>
          <cell r="J42" t="str">
            <v>Ti-6Al-4V</v>
          </cell>
          <cell r="K42" t="str">
            <v>EN3310</v>
          </cell>
          <cell r="N42">
            <v>330</v>
          </cell>
          <cell r="O42">
            <v>253</v>
          </cell>
          <cell r="P42">
            <v>330</v>
          </cell>
          <cell r="Q42" t="str">
            <v>Billette</v>
          </cell>
          <cell r="R42">
            <v>96.461256870000014</v>
          </cell>
          <cell r="S42" t="str">
            <v>F57253838201</v>
          </cell>
        </row>
        <row r="43">
          <cell r="A43" t="str">
            <v>F57253840200</v>
          </cell>
          <cell r="B43">
            <v>205</v>
          </cell>
          <cell r="C43" t="str">
            <v>Airbus SAS / SPIRIT AEROSYSTEMS (EUROPE) LTD / AUBERT &amp; DUVAL PARIS</v>
          </cell>
          <cell r="D43" t="str">
            <v>A&amp;D Pamiers</v>
          </cell>
          <cell r="E43" t="str">
            <v>LR</v>
          </cell>
          <cell r="F43" t="str">
            <v>A330 Ceo</v>
          </cell>
          <cell r="G43">
            <v>1</v>
          </cell>
          <cell r="H43" t="str">
            <v>AIR-0347</v>
          </cell>
          <cell r="I43" t="str">
            <v>AIR-SPIRIT AEROSYSTEMS (EUROPE) LTD-LR</v>
          </cell>
          <cell r="J43" t="str">
            <v>Ti-6Al-4V</v>
          </cell>
          <cell r="K43" t="str">
            <v>EN3310</v>
          </cell>
          <cell r="N43">
            <v>330</v>
          </cell>
          <cell r="O43">
            <v>280</v>
          </cell>
          <cell r="P43">
            <v>330</v>
          </cell>
          <cell r="Q43" t="str">
            <v>Billette</v>
          </cell>
          <cell r="R43">
            <v>106.75554120000001</v>
          </cell>
          <cell r="S43" t="str">
            <v>F57253840200</v>
          </cell>
        </row>
        <row r="44">
          <cell r="A44" t="str">
            <v>F57253840201</v>
          </cell>
          <cell r="B44">
            <v>205</v>
          </cell>
          <cell r="C44" t="str">
            <v>Airbus SAS / SPIRIT AEROSYSTEMS (EUROPE) LTD / AUBERT &amp; DUVAL PARIS</v>
          </cell>
          <cell r="D44" t="str">
            <v>A&amp;D Pamiers</v>
          </cell>
          <cell r="E44" t="str">
            <v>LR</v>
          </cell>
          <cell r="F44" t="str">
            <v>A330 Ceo</v>
          </cell>
          <cell r="G44">
            <v>1</v>
          </cell>
          <cell r="H44" t="str">
            <v>AIR-0347</v>
          </cell>
          <cell r="I44" t="str">
            <v>AIR-SPIRIT AEROSYSTEMS (EUROPE) LTD-LR</v>
          </cell>
          <cell r="J44" t="str">
            <v>Ti-6Al-4V</v>
          </cell>
          <cell r="K44" t="str">
            <v>EN3310</v>
          </cell>
          <cell r="N44">
            <v>330</v>
          </cell>
          <cell r="O44">
            <v>280</v>
          </cell>
          <cell r="P44">
            <v>330</v>
          </cell>
          <cell r="Q44" t="str">
            <v>Billette</v>
          </cell>
          <cell r="R44">
            <v>106.75554120000001</v>
          </cell>
          <cell r="S44" t="str">
            <v>F57253840201</v>
          </cell>
        </row>
        <row r="45">
          <cell r="A45" t="str">
            <v>F57253842200</v>
          </cell>
          <cell r="B45">
            <v>205</v>
          </cell>
          <cell r="C45" t="str">
            <v>Airbus SAS / SPIRIT AEROSYSTEMS (EUROPE) LTD / AUBERT &amp; DUVAL PARIS</v>
          </cell>
          <cell r="D45" t="str">
            <v>A&amp;D Pamiers</v>
          </cell>
          <cell r="E45" t="str">
            <v>LR</v>
          </cell>
          <cell r="F45" t="str">
            <v>A330 Ceo</v>
          </cell>
          <cell r="G45">
            <v>1</v>
          </cell>
          <cell r="H45" t="str">
            <v>AIR-0347</v>
          </cell>
          <cell r="I45" t="str">
            <v>AIR-SPIRIT AEROSYSTEMS (EUROPE) LTD-LR</v>
          </cell>
          <cell r="J45" t="str">
            <v>Ti-6Al-4V</v>
          </cell>
          <cell r="K45" t="str">
            <v>EN3310</v>
          </cell>
          <cell r="N45">
            <v>330</v>
          </cell>
          <cell r="O45">
            <v>334</v>
          </cell>
          <cell r="P45">
            <v>330</v>
          </cell>
          <cell r="Q45" t="str">
            <v>Billette</v>
          </cell>
          <cell r="R45">
            <v>127.34410986000002</v>
          </cell>
          <cell r="S45" t="str">
            <v>F57253842200</v>
          </cell>
        </row>
        <row r="46">
          <cell r="A46" t="str">
            <v>F57253842201</v>
          </cell>
          <cell r="B46">
            <v>205</v>
          </cell>
          <cell r="C46" t="str">
            <v>Airbus SAS / SPIRIT AEROSYSTEMS (EUROPE) LTD / AUBERT &amp; DUVAL PARIS</v>
          </cell>
          <cell r="D46" t="str">
            <v>A&amp;D Pamiers</v>
          </cell>
          <cell r="E46" t="str">
            <v>LR</v>
          </cell>
          <cell r="F46" t="str">
            <v>A330 Ceo</v>
          </cell>
          <cell r="G46">
            <v>1</v>
          </cell>
          <cell r="H46" t="str">
            <v>AIR-0347</v>
          </cell>
          <cell r="I46" t="str">
            <v>AIR-SPIRIT AEROSYSTEMS (EUROPE) LTD-LR</v>
          </cell>
          <cell r="J46" t="str">
            <v>Ti-6Al-4V</v>
          </cell>
          <cell r="K46" t="str">
            <v>EN3310</v>
          </cell>
          <cell r="N46">
            <v>330</v>
          </cell>
          <cell r="O46">
            <v>334</v>
          </cell>
          <cell r="P46">
            <v>330</v>
          </cell>
          <cell r="Q46" t="str">
            <v>Billette</v>
          </cell>
          <cell r="R46">
            <v>127.34410986000002</v>
          </cell>
          <cell r="S46" t="str">
            <v>F57253842201</v>
          </cell>
        </row>
        <row r="47">
          <cell r="A47" t="str">
            <v>F57253844200</v>
          </cell>
          <cell r="B47">
            <v>205</v>
          </cell>
          <cell r="C47" t="str">
            <v>Airbus SAS / SPIRIT AEROSYSTEMS (EUROPE) LTD / AUBERT &amp; DUVAL PARIS</v>
          </cell>
          <cell r="D47" t="str">
            <v>A&amp;D Pamiers</v>
          </cell>
          <cell r="E47" t="str">
            <v>LR</v>
          </cell>
          <cell r="F47" t="str">
            <v>A330 Ceo</v>
          </cell>
          <cell r="G47">
            <v>1</v>
          </cell>
          <cell r="H47" t="str">
            <v>AIR-0347</v>
          </cell>
          <cell r="I47" t="str">
            <v>AIR-SPIRIT AEROSYSTEMS (EUROPE) LTD-LR</v>
          </cell>
          <cell r="J47" t="str">
            <v>Ti-6Al-4V</v>
          </cell>
          <cell r="K47" t="str">
            <v>EN3310</v>
          </cell>
          <cell r="N47">
            <v>280</v>
          </cell>
          <cell r="O47">
            <v>465</v>
          </cell>
          <cell r="P47">
            <v>280</v>
          </cell>
          <cell r="Q47" t="str">
            <v>Billette</v>
          </cell>
          <cell r="R47">
            <v>127.6361016</v>
          </cell>
          <cell r="S47" t="str">
            <v>F57253844200</v>
          </cell>
        </row>
        <row r="48">
          <cell r="A48" t="str">
            <v>F57253844201</v>
          </cell>
          <cell r="B48">
            <v>205</v>
          </cell>
          <cell r="C48" t="str">
            <v>Airbus SAS / SPIRIT AEROSYSTEMS (EUROPE) LTD / AUBERT &amp; DUVAL PARIS</v>
          </cell>
          <cell r="D48" t="str">
            <v>A&amp;D Pamiers</v>
          </cell>
          <cell r="E48" t="str">
            <v>LR</v>
          </cell>
          <cell r="F48" t="str">
            <v>A330 Ceo</v>
          </cell>
          <cell r="G48">
            <v>1</v>
          </cell>
          <cell r="H48" t="str">
            <v>AIR-0347</v>
          </cell>
          <cell r="I48" t="str">
            <v>AIR-SPIRIT AEROSYSTEMS (EUROPE) LTD-LR</v>
          </cell>
          <cell r="J48" t="str">
            <v>Ti-6Al-4V</v>
          </cell>
          <cell r="K48" t="str">
            <v>EN3310</v>
          </cell>
          <cell r="N48">
            <v>280</v>
          </cell>
          <cell r="O48">
            <v>465</v>
          </cell>
          <cell r="P48">
            <v>280</v>
          </cell>
          <cell r="Q48" t="str">
            <v>Billette</v>
          </cell>
          <cell r="R48">
            <v>127.6361016</v>
          </cell>
          <cell r="S48" t="str">
            <v>F57253844201</v>
          </cell>
        </row>
        <row r="49">
          <cell r="A49" t="str">
            <v>F57552000200</v>
          </cell>
          <cell r="B49">
            <v>208</v>
          </cell>
          <cell r="C49" t="str">
            <v>Airbus SAS / SPIRIT AEROSYSTEMS (EUROPE) LTD / METTIS AEROSPACE (HOLDINGS) LTD</v>
          </cell>
          <cell r="D49" t="str">
            <v>Mettis</v>
          </cell>
          <cell r="E49" t="str">
            <v>LR</v>
          </cell>
          <cell r="F49" t="str">
            <v>A330 Neo</v>
          </cell>
          <cell r="G49">
            <v>1</v>
          </cell>
          <cell r="H49" t="str">
            <v>AIR-0347</v>
          </cell>
          <cell r="I49" t="str">
            <v>AIR-SPIRIT AEROSYSTEMS (EUROPE) LTD-LR</v>
          </cell>
          <cell r="J49" t="str">
            <v>Ti-6Al-4V</v>
          </cell>
          <cell r="K49" t="str">
            <v>AMS4928</v>
          </cell>
          <cell r="N49">
            <v>0.01</v>
          </cell>
          <cell r="O49">
            <v>352</v>
          </cell>
          <cell r="P49">
            <v>270</v>
          </cell>
          <cell r="Q49" t="str">
            <v>Billette</v>
          </cell>
          <cell r="R49">
            <v>1.2323872000000003E-7</v>
          </cell>
          <cell r="S49" t="str">
            <v>F57552000200</v>
          </cell>
        </row>
        <row r="50">
          <cell r="A50" t="str">
            <v>F57555190200</v>
          </cell>
          <cell r="B50">
            <v>205</v>
          </cell>
          <cell r="C50" t="str">
            <v>Airbus SAS / SPIRIT AEROSYSTEMS (EUROPE) LTD / AUBERT &amp; DUVAL PARIS</v>
          </cell>
          <cell r="D50" t="str">
            <v>A&amp;D Pamiers</v>
          </cell>
          <cell r="E50" t="str">
            <v>LR</v>
          </cell>
          <cell r="F50" t="str">
            <v>A330 Ceo</v>
          </cell>
          <cell r="G50">
            <v>0.5</v>
          </cell>
          <cell r="H50" t="str">
            <v>AIR-0347</v>
          </cell>
          <cell r="I50" t="str">
            <v>AIR-SPIRIT AEROSYSTEMS (EUROPE) LTD-LR</v>
          </cell>
          <cell r="J50" t="str">
            <v>Ti-6Al-4V</v>
          </cell>
          <cell r="K50" t="str">
            <v>EN3310</v>
          </cell>
          <cell r="N50">
            <v>330</v>
          </cell>
          <cell r="O50">
            <v>469</v>
          </cell>
          <cell r="P50">
            <v>330</v>
          </cell>
          <cell r="Q50" t="str">
            <v>Billette</v>
          </cell>
          <cell r="R50">
            <v>178.81553151000003</v>
          </cell>
          <cell r="S50" t="str">
            <v>F57555190200</v>
          </cell>
        </row>
        <row r="51">
          <cell r="A51" t="str">
            <v>F57555190201</v>
          </cell>
          <cell r="B51">
            <v>205</v>
          </cell>
          <cell r="C51" t="str">
            <v>Airbus SAS / SPIRIT AEROSYSTEMS (EUROPE) LTD / AUBERT &amp; DUVAL PARIS</v>
          </cell>
          <cell r="D51" t="str">
            <v>A&amp;D Pamiers</v>
          </cell>
          <cell r="E51" t="str">
            <v>LR</v>
          </cell>
          <cell r="F51" t="str">
            <v>A330 Ceo</v>
          </cell>
          <cell r="G51">
            <v>0.5</v>
          </cell>
          <cell r="H51" t="str">
            <v>AIR-0347</v>
          </cell>
          <cell r="I51" t="str">
            <v>AIR-SPIRIT AEROSYSTEMS (EUROPE) LTD-LR</v>
          </cell>
          <cell r="J51" t="str">
            <v>Ti-6Al-4V</v>
          </cell>
          <cell r="K51" t="str">
            <v>EN3310</v>
          </cell>
          <cell r="N51">
            <v>330</v>
          </cell>
          <cell r="O51">
            <v>469</v>
          </cell>
          <cell r="P51">
            <v>330</v>
          </cell>
          <cell r="Q51" t="str">
            <v>Billette</v>
          </cell>
          <cell r="R51">
            <v>178.81553151000003</v>
          </cell>
          <cell r="S51" t="str">
            <v>F57555190201</v>
          </cell>
        </row>
        <row r="52">
          <cell r="A52" t="str">
            <v>G4541186220000</v>
          </cell>
          <cell r="B52">
            <v>372</v>
          </cell>
          <cell r="C52" t="str">
            <v>Airbus SAS / OTTO FUCHS KG</v>
          </cell>
          <cell r="D52" t="str">
            <v>Otto Fuchs</v>
          </cell>
          <cell r="E52" t="str">
            <v>LR</v>
          </cell>
          <cell r="F52" t="str">
            <v>A330 Neo</v>
          </cell>
          <cell r="G52">
            <v>4</v>
          </cell>
          <cell r="H52" t="str">
            <v>AIR-0610</v>
          </cell>
          <cell r="I52" t="str">
            <v>AIR - OTTO FUCKS - LR Neo</v>
          </cell>
          <cell r="J52" t="str">
            <v>Ti-6Al-4V</v>
          </cell>
          <cell r="K52" t="str">
            <v>AIMS03-20-001</v>
          </cell>
          <cell r="N52">
            <v>250</v>
          </cell>
          <cell r="O52">
            <v>493</v>
          </cell>
          <cell r="P52">
            <v>250</v>
          </cell>
          <cell r="Q52" t="str">
            <v>Billette</v>
          </cell>
          <cell r="R52">
            <v>107.87764375</v>
          </cell>
          <cell r="S52" t="str">
            <v>G4541186220000</v>
          </cell>
        </row>
        <row r="53">
          <cell r="A53" t="str">
            <v>G545-11851</v>
          </cell>
          <cell r="B53">
            <v>490</v>
          </cell>
          <cell r="C53" t="str">
            <v>Airbus SAS / BÖHLER Schmiedetechnik GmbH</v>
          </cell>
          <cell r="D53" t="str">
            <v>Böhler</v>
          </cell>
          <cell r="E53" t="str">
            <v>LA</v>
          </cell>
          <cell r="F53" t="str">
            <v>A380</v>
          </cell>
          <cell r="G53">
            <v>4</v>
          </cell>
          <cell r="H53" t="str">
            <v>AIR-0055</v>
          </cell>
          <cell r="I53" t="str">
            <v>AIR-BÖHLER Schmiedetechnik GmbH-LA</v>
          </cell>
          <cell r="J53" t="str">
            <v>Ti-6Al-4V</v>
          </cell>
          <cell r="K53" t="str">
            <v>AMS4928</v>
          </cell>
          <cell r="N53">
            <v>300</v>
          </cell>
          <cell r="O53">
            <v>182.34</v>
          </cell>
          <cell r="P53">
            <v>300</v>
          </cell>
          <cell r="Q53" t="str">
            <v>Billette</v>
          </cell>
          <cell r="R53">
            <v>57.455151660000006</v>
          </cell>
          <cell r="S53" t="str">
            <v>G545-11851</v>
          </cell>
        </row>
        <row r="54">
          <cell r="A54" t="str">
            <v>G5451185920000</v>
          </cell>
          <cell r="B54">
            <v>372</v>
          </cell>
          <cell r="C54" t="str">
            <v>Airbus SAS / OTTO FUCHS KG</v>
          </cell>
          <cell r="D54" t="str">
            <v>Otto Fuchs</v>
          </cell>
          <cell r="E54" t="str">
            <v>LR</v>
          </cell>
          <cell r="F54" t="str">
            <v>A330 Neo</v>
          </cell>
          <cell r="G54">
            <v>4</v>
          </cell>
          <cell r="H54" t="str">
            <v>AIR-0610</v>
          </cell>
          <cell r="I54" t="str">
            <v>AIR - OTTO FUCKS - LR Neo</v>
          </cell>
          <cell r="J54" t="str">
            <v>Ti-6Al-4V</v>
          </cell>
          <cell r="K54" t="str">
            <v>AIMS03-20-001</v>
          </cell>
          <cell r="N54">
            <v>250</v>
          </cell>
          <cell r="O54">
            <v>609</v>
          </cell>
          <cell r="P54">
            <v>250</v>
          </cell>
          <cell r="Q54" t="str">
            <v>Billette</v>
          </cell>
          <cell r="R54">
            <v>133.26061874999999</v>
          </cell>
          <cell r="S54" t="str">
            <v>G5451185920000</v>
          </cell>
        </row>
        <row r="55">
          <cell r="A55" t="str">
            <v>G5451186720000</v>
          </cell>
          <cell r="B55">
            <v>372</v>
          </cell>
          <cell r="C55" t="str">
            <v>Airbus SAS / OTTO FUCHS KG</v>
          </cell>
          <cell r="D55" t="str">
            <v>Otto Fuchs</v>
          </cell>
          <cell r="E55" t="str">
            <v>LR</v>
          </cell>
          <cell r="F55" t="str">
            <v>A330 Neo</v>
          </cell>
          <cell r="G55">
            <v>4</v>
          </cell>
          <cell r="H55" t="str">
            <v>AIR-0610</v>
          </cell>
          <cell r="I55" t="str">
            <v>AIR - OTTO FUCKS - LR Neo</v>
          </cell>
          <cell r="J55" t="str">
            <v>Ti-6Al-4V</v>
          </cell>
          <cell r="K55" t="str">
            <v>AIMS03-20-001</v>
          </cell>
          <cell r="N55">
            <v>250</v>
          </cell>
          <cell r="O55">
            <v>493</v>
          </cell>
          <cell r="P55">
            <v>250</v>
          </cell>
          <cell r="Q55" t="str">
            <v>Billette</v>
          </cell>
          <cell r="R55">
            <v>107.87764375</v>
          </cell>
          <cell r="S55" t="str">
            <v>G5451186720000</v>
          </cell>
        </row>
        <row r="56">
          <cell r="A56" t="str">
            <v>G54511870200</v>
          </cell>
          <cell r="B56">
            <v>400</v>
          </cell>
          <cell r="C56" t="str">
            <v>Airbus SAS / AUBERT &amp; DUVAL PARIS</v>
          </cell>
          <cell r="D56" t="str">
            <v>A&amp;D Pamiers</v>
          </cell>
          <cell r="E56" t="str">
            <v>LR</v>
          </cell>
          <cell r="F56" t="str">
            <v>A330 Neo</v>
          </cell>
          <cell r="G56">
            <v>2</v>
          </cell>
          <cell r="H56" t="str">
            <v>AIR-0045</v>
          </cell>
          <cell r="I56" t="str">
            <v>AIR-AUBERT &amp; DUVAL-LR</v>
          </cell>
          <cell r="J56" t="str">
            <v>Ti-6Al-4V</v>
          </cell>
          <cell r="K56" t="str">
            <v>AIMS03-20-000</v>
          </cell>
          <cell r="N56">
            <v>240</v>
          </cell>
          <cell r="O56">
            <v>2624</v>
          </cell>
          <cell r="P56">
            <v>240</v>
          </cell>
          <cell r="Q56" t="str">
            <v>Billette</v>
          </cell>
          <cell r="R56">
            <v>529.16465663999998</v>
          </cell>
          <cell r="S56" t="str">
            <v>G54511870200</v>
          </cell>
        </row>
        <row r="57">
          <cell r="A57" t="str">
            <v>G54511871200</v>
          </cell>
          <cell r="B57">
            <v>400</v>
          </cell>
          <cell r="C57" t="str">
            <v>Airbus SAS / AUBERT &amp; DUVAL PARIS</v>
          </cell>
          <cell r="D57" t="str">
            <v>A&amp;D Pamiers</v>
          </cell>
          <cell r="E57" t="str">
            <v>LR</v>
          </cell>
          <cell r="F57" t="str">
            <v>A330 Neo</v>
          </cell>
          <cell r="G57">
            <v>2</v>
          </cell>
          <cell r="H57" t="str">
            <v>AIR-0045</v>
          </cell>
          <cell r="I57" t="str">
            <v>AIR-AUBERT &amp; DUVAL-LR</v>
          </cell>
          <cell r="J57" t="str">
            <v>Ti-6Al-4V</v>
          </cell>
          <cell r="K57" t="str">
            <v>AIMS03-20-000</v>
          </cell>
          <cell r="N57">
            <v>180</v>
          </cell>
          <cell r="O57">
            <v>1518</v>
          </cell>
          <cell r="P57">
            <v>180</v>
          </cell>
          <cell r="Q57" t="str">
            <v>Billette</v>
          </cell>
          <cell r="R57">
            <v>172.19530151999999</v>
          </cell>
          <cell r="S57" t="str">
            <v>G54511871200</v>
          </cell>
        </row>
        <row r="58">
          <cell r="A58" t="str">
            <v>G54511872200</v>
          </cell>
          <cell r="B58">
            <v>400</v>
          </cell>
          <cell r="C58" t="str">
            <v>Airbus SAS / AUBERT &amp; DUVAL PARIS</v>
          </cell>
          <cell r="D58" t="str">
            <v>A&amp;D Pamiers</v>
          </cell>
          <cell r="E58" t="str">
            <v>LR</v>
          </cell>
          <cell r="F58" t="str">
            <v>A330 Neo</v>
          </cell>
          <cell r="G58">
            <v>2</v>
          </cell>
          <cell r="H58" t="str">
            <v>AIR-0045</v>
          </cell>
          <cell r="I58" t="str">
            <v>AIR-AUBERT &amp; DUVAL-LR</v>
          </cell>
          <cell r="J58" t="str">
            <v>Ti-6Al-4V</v>
          </cell>
          <cell r="K58" t="str">
            <v>AIMS03-20-000</v>
          </cell>
          <cell r="N58">
            <v>240</v>
          </cell>
          <cell r="O58">
            <v>2476</v>
          </cell>
          <cell r="P58">
            <v>240</v>
          </cell>
          <cell r="Q58" t="str">
            <v>Billette</v>
          </cell>
          <cell r="R58">
            <v>499.31847935999997</v>
          </cell>
          <cell r="S58" t="str">
            <v>G54511872200</v>
          </cell>
        </row>
        <row r="59">
          <cell r="A59" t="str">
            <v>G54511873200</v>
          </cell>
          <cell r="B59">
            <v>400</v>
          </cell>
          <cell r="C59" t="str">
            <v>Airbus SAS / AUBERT &amp; DUVAL PARIS</v>
          </cell>
          <cell r="D59" t="str">
            <v>A&amp;D Pamiers</v>
          </cell>
          <cell r="E59" t="str">
            <v>LR</v>
          </cell>
          <cell r="F59" t="str">
            <v>A330 Neo</v>
          </cell>
          <cell r="G59">
            <v>2</v>
          </cell>
          <cell r="H59" t="str">
            <v>AIR-0045</v>
          </cell>
          <cell r="I59" t="str">
            <v>AIR-AUBERT &amp; DUVAL-LR</v>
          </cell>
          <cell r="J59" t="str">
            <v>Ti-6Al-4V</v>
          </cell>
          <cell r="K59" t="str">
            <v>AIMS03-20-000</v>
          </cell>
          <cell r="N59">
            <v>200</v>
          </cell>
          <cell r="O59">
            <v>1582</v>
          </cell>
          <cell r="P59">
            <v>200</v>
          </cell>
          <cell r="Q59" t="str">
            <v>Billette</v>
          </cell>
          <cell r="R59">
            <v>221.54960799999998</v>
          </cell>
          <cell r="S59" t="str">
            <v>G54511873200</v>
          </cell>
        </row>
        <row r="60">
          <cell r="A60" t="str">
            <v>L54510416200</v>
          </cell>
          <cell r="B60">
            <v>400</v>
          </cell>
          <cell r="C60" t="str">
            <v>Airbus SAS / AUBERT &amp; DUVAL PARIS</v>
          </cell>
          <cell r="D60" t="str">
            <v>A&amp;D Pamiers</v>
          </cell>
          <cell r="E60" t="str">
            <v>LA</v>
          </cell>
          <cell r="F60" t="str">
            <v>A380</v>
          </cell>
          <cell r="G60">
            <v>4</v>
          </cell>
          <cell r="H60" t="str">
            <v>AIR-0044</v>
          </cell>
          <cell r="I60" t="str">
            <v>AIR-AUBERT &amp; DUVAL-LA</v>
          </cell>
          <cell r="J60" t="str">
            <v>Ti-6Al-4V</v>
          </cell>
          <cell r="K60" t="str">
            <v>IGC0433121</v>
          </cell>
          <cell r="N60">
            <v>280</v>
          </cell>
          <cell r="O60">
            <v>269</v>
          </cell>
          <cell r="P60">
            <v>280</v>
          </cell>
          <cell r="Q60" t="str">
            <v>Billette</v>
          </cell>
          <cell r="R60">
            <v>73.836798560000005</v>
          </cell>
          <cell r="S60" t="str">
            <v>L54510416200</v>
          </cell>
        </row>
        <row r="61">
          <cell r="A61" t="str">
            <v>L54510416201</v>
          </cell>
          <cell r="B61">
            <v>400</v>
          </cell>
          <cell r="C61" t="str">
            <v>Airbus SAS / AUBERT &amp; DUVAL PARIS</v>
          </cell>
          <cell r="D61" t="str">
            <v>A&amp;D Pamiers</v>
          </cell>
          <cell r="E61" t="str">
            <v>LA</v>
          </cell>
          <cell r="F61" t="str">
            <v>A380</v>
          </cell>
          <cell r="G61">
            <v>4</v>
          </cell>
          <cell r="H61" t="str">
            <v>AIR-0044</v>
          </cell>
          <cell r="I61" t="str">
            <v>AIR-AUBERT &amp; DUVAL-LA</v>
          </cell>
          <cell r="J61" t="str">
            <v>Ti-6Al-4V</v>
          </cell>
          <cell r="K61" t="str">
            <v>IGC0433121</v>
          </cell>
          <cell r="N61">
            <v>280</v>
          </cell>
          <cell r="O61">
            <v>269</v>
          </cell>
          <cell r="P61">
            <v>280</v>
          </cell>
          <cell r="Q61" t="str">
            <v>Billette</v>
          </cell>
          <cell r="R61">
            <v>73.836798560000005</v>
          </cell>
          <cell r="S61" t="str">
            <v>L54510416201</v>
          </cell>
        </row>
        <row r="62">
          <cell r="A62" t="str">
            <v>L54515409200</v>
          </cell>
          <cell r="B62">
            <v>400</v>
          </cell>
          <cell r="C62" t="str">
            <v>Airbus SAS / AUBERT &amp; DUVAL PARIS</v>
          </cell>
          <cell r="D62" t="str">
            <v>A&amp;D Pamiers</v>
          </cell>
          <cell r="E62" t="str">
            <v>LA</v>
          </cell>
          <cell r="F62" t="str">
            <v>A380</v>
          </cell>
          <cell r="G62">
            <v>4</v>
          </cell>
          <cell r="H62" t="str">
            <v>AIR-0044</v>
          </cell>
          <cell r="I62" t="str">
            <v>AIR-AUBERT &amp; DUVAL-LA</v>
          </cell>
          <cell r="J62" t="str">
            <v>Ti-6Al-4V</v>
          </cell>
          <cell r="K62" t="str">
            <v>IGC0433121</v>
          </cell>
          <cell r="N62">
            <v>220</v>
          </cell>
          <cell r="O62">
            <v>558</v>
          </cell>
          <cell r="P62">
            <v>220</v>
          </cell>
          <cell r="Q62" t="str">
            <v>Billette</v>
          </cell>
          <cell r="R62">
            <v>94.554907920000005</v>
          </cell>
          <cell r="S62" t="str">
            <v>L54515409200</v>
          </cell>
        </row>
        <row r="63">
          <cell r="A63" t="str">
            <v>L54515409201</v>
          </cell>
          <cell r="B63">
            <v>400</v>
          </cell>
          <cell r="C63" t="str">
            <v>Airbus SAS / AUBERT &amp; DUVAL PARIS</v>
          </cell>
          <cell r="D63" t="str">
            <v>A&amp;D Pamiers</v>
          </cell>
          <cell r="E63" t="str">
            <v>LA</v>
          </cell>
          <cell r="F63" t="str">
            <v>A380</v>
          </cell>
          <cell r="G63">
            <v>4</v>
          </cell>
          <cell r="H63" t="str">
            <v>AIR-0044</v>
          </cell>
          <cell r="I63" t="str">
            <v>AIR-AUBERT &amp; DUVAL-LA</v>
          </cell>
          <cell r="J63" t="str">
            <v>Ti-6Al-4V</v>
          </cell>
          <cell r="K63" t="str">
            <v>IGC0433121</v>
          </cell>
          <cell r="N63">
            <v>220</v>
          </cell>
          <cell r="O63">
            <v>558</v>
          </cell>
          <cell r="P63">
            <v>220</v>
          </cell>
          <cell r="Q63" t="str">
            <v>Billette</v>
          </cell>
          <cell r="R63">
            <v>94.554907920000005</v>
          </cell>
          <cell r="S63" t="str">
            <v>L54515409201</v>
          </cell>
        </row>
        <row r="64">
          <cell r="A64" t="str">
            <v>L57540478 200</v>
          </cell>
          <cell r="B64">
            <v>400</v>
          </cell>
          <cell r="C64" t="str">
            <v>Airbus SAS / AUBERT &amp; DUVAL PARIS</v>
          </cell>
          <cell r="D64" t="str">
            <v>A&amp;D Pamiers</v>
          </cell>
          <cell r="E64" t="str">
            <v>LA</v>
          </cell>
          <cell r="F64" t="str">
            <v>A380</v>
          </cell>
          <cell r="G64">
            <v>2</v>
          </cell>
          <cell r="H64" t="str">
            <v>AIR-0044</v>
          </cell>
          <cell r="I64" t="str">
            <v>AIR-AUBERT &amp; DUVAL-LA</v>
          </cell>
          <cell r="J64" t="str">
            <v>Ti-6Al-4V</v>
          </cell>
          <cell r="K64" t="str">
            <v>AIMS03-20-001</v>
          </cell>
          <cell r="N64">
            <v>280</v>
          </cell>
          <cell r="O64">
            <v>450</v>
          </cell>
          <cell r="P64">
            <v>280</v>
          </cell>
          <cell r="Q64" t="str">
            <v>Billette</v>
          </cell>
          <cell r="R64">
            <v>123.51880800000001</v>
          </cell>
          <cell r="S64" t="str">
            <v>L57540478 200</v>
          </cell>
        </row>
        <row r="65">
          <cell r="A65" t="str">
            <v>L57540479 200</v>
          </cell>
          <cell r="B65">
            <v>400</v>
          </cell>
          <cell r="C65" t="str">
            <v>Airbus SAS / AUBERT &amp; DUVAL PARIS</v>
          </cell>
          <cell r="D65" t="str">
            <v>A&amp;D Pamiers</v>
          </cell>
          <cell r="E65" t="str">
            <v>LA</v>
          </cell>
          <cell r="F65" t="str">
            <v>A380</v>
          </cell>
          <cell r="G65">
            <v>2</v>
          </cell>
          <cell r="H65" t="str">
            <v>AIR-0044</v>
          </cell>
          <cell r="I65" t="str">
            <v>AIR-AUBERT &amp; DUVAL-LA</v>
          </cell>
          <cell r="J65" t="str">
            <v>Ti-6Al-4V</v>
          </cell>
          <cell r="K65" t="str">
            <v>AIMS03-20-001</v>
          </cell>
          <cell r="N65">
            <v>330</v>
          </cell>
          <cell r="O65">
            <v>249</v>
          </cell>
          <cell r="P65">
            <v>330</v>
          </cell>
          <cell r="Q65" t="str">
            <v>Billette</v>
          </cell>
          <cell r="R65">
            <v>94.93617771000001</v>
          </cell>
          <cell r="S65" t="str">
            <v>L57540479 200</v>
          </cell>
        </row>
        <row r="66">
          <cell r="A66" t="str">
            <v>M5451045520000</v>
          </cell>
          <cell r="B66">
            <v>400</v>
          </cell>
          <cell r="C66" t="str">
            <v>Airbus SAS / AUBERT &amp; DUVAL PARIS</v>
          </cell>
          <cell r="D66" t="str">
            <v>A&amp;D Pamiers</v>
          </cell>
          <cell r="E66" t="str">
            <v>A400M</v>
          </cell>
          <cell r="F66" t="str">
            <v>A400 M</v>
          </cell>
          <cell r="G66">
            <v>4</v>
          </cell>
          <cell r="H66" t="str">
            <v>AIR-0043</v>
          </cell>
          <cell r="I66" t="str">
            <v>AIR-AUBERT &amp; DUVAL-A400M</v>
          </cell>
          <cell r="J66" t="str">
            <v>Ti-6Al-4V</v>
          </cell>
          <cell r="K66" t="str">
            <v>IGC0433121</v>
          </cell>
          <cell r="N66">
            <v>240</v>
          </cell>
          <cell r="O66">
            <v>1398</v>
          </cell>
          <cell r="P66">
            <v>240</v>
          </cell>
          <cell r="Q66" t="str">
            <v>Billette</v>
          </cell>
          <cell r="R66">
            <v>281.92537728000002</v>
          </cell>
          <cell r="S66" t="str">
            <v>M5451045520000</v>
          </cell>
        </row>
        <row r="67">
          <cell r="A67" t="str">
            <v>M5451045620000</v>
          </cell>
          <cell r="B67">
            <v>400</v>
          </cell>
          <cell r="C67" t="str">
            <v>Airbus SAS / AUBERT &amp; DUVAL PARIS</v>
          </cell>
          <cell r="D67" t="str">
            <v>A&amp;D Pamiers</v>
          </cell>
          <cell r="E67" t="str">
            <v>A400M</v>
          </cell>
          <cell r="F67" t="str">
            <v>A400 M</v>
          </cell>
          <cell r="G67">
            <v>4</v>
          </cell>
          <cell r="H67" t="str">
            <v>AIR-0043</v>
          </cell>
          <cell r="I67" t="str">
            <v>AIR-AUBERT &amp; DUVAL-A400M</v>
          </cell>
          <cell r="J67" t="str">
            <v>Ti-6Al-4V</v>
          </cell>
          <cell r="K67" t="str">
            <v>IGC0433121</v>
          </cell>
          <cell r="N67">
            <v>280</v>
          </cell>
          <cell r="O67">
            <v>1027</v>
          </cell>
          <cell r="P67">
            <v>280</v>
          </cell>
          <cell r="Q67" t="str">
            <v>Billette</v>
          </cell>
          <cell r="R67">
            <v>281.89736848000001</v>
          </cell>
          <cell r="S67" t="str">
            <v>M5451045620000</v>
          </cell>
        </row>
        <row r="68">
          <cell r="A68" t="str">
            <v>M5451048120000</v>
          </cell>
          <cell r="B68">
            <v>400</v>
          </cell>
          <cell r="C68" t="str">
            <v>Airbus SAS / AUBERT &amp; DUVAL PARIS</v>
          </cell>
          <cell r="D68" t="str">
            <v>A&amp;D Pamiers</v>
          </cell>
          <cell r="E68" t="str">
            <v>A400M</v>
          </cell>
          <cell r="F68" t="str">
            <v>A400 M</v>
          </cell>
          <cell r="G68">
            <v>4</v>
          </cell>
          <cell r="H68" t="str">
            <v>AIR-0043</v>
          </cell>
          <cell r="I68" t="str">
            <v>AIR-AUBERT &amp; DUVAL-A400M</v>
          </cell>
          <cell r="J68" t="str">
            <v>Ti-6Al-4V</v>
          </cell>
          <cell r="K68" t="str">
            <v>IGC0433121</v>
          </cell>
          <cell r="N68">
            <v>240</v>
          </cell>
          <cell r="O68">
            <v>883</v>
          </cell>
          <cell r="P68">
            <v>240</v>
          </cell>
          <cell r="Q68" t="str">
            <v>Billette</v>
          </cell>
          <cell r="R68">
            <v>178.06874687999999</v>
          </cell>
          <cell r="S68" t="str">
            <v>M5451048120000</v>
          </cell>
        </row>
        <row r="69">
          <cell r="A69" t="str">
            <v>M5451048120100</v>
          </cell>
          <cell r="B69">
            <v>400</v>
          </cell>
          <cell r="C69" t="str">
            <v>Airbus SAS / AUBERT &amp; DUVAL PARIS</v>
          </cell>
          <cell r="D69" t="str">
            <v>A&amp;D Pamiers</v>
          </cell>
          <cell r="E69" t="str">
            <v>A400M</v>
          </cell>
          <cell r="F69" t="str">
            <v>A400 M</v>
          </cell>
          <cell r="G69">
            <v>4</v>
          </cell>
          <cell r="H69" t="str">
            <v>AIR-0043</v>
          </cell>
          <cell r="I69" t="str">
            <v>AIR-AUBERT &amp; DUVAL-A400M</v>
          </cell>
          <cell r="J69" t="str">
            <v>Ti-6Al-4V</v>
          </cell>
          <cell r="K69" t="str">
            <v>IGC0433121</v>
          </cell>
          <cell r="N69">
            <v>240</v>
          </cell>
          <cell r="O69">
            <v>883</v>
          </cell>
          <cell r="P69">
            <v>240</v>
          </cell>
          <cell r="Q69" t="str">
            <v>Billette</v>
          </cell>
          <cell r="R69">
            <v>178.06874687999999</v>
          </cell>
          <cell r="S69" t="str">
            <v>M5451048120100</v>
          </cell>
        </row>
        <row r="70">
          <cell r="A70" t="str">
            <v>V00050322500</v>
          </cell>
          <cell r="B70">
            <v>90</v>
          </cell>
          <cell r="C70" t="str">
            <v>Airbus SAS / AEROSPACE DYNAMICS INTERNATIONAL, INC. / AUBERT &amp; DUVAL PARIS</v>
          </cell>
          <cell r="D70" t="str">
            <v>A&amp;D Pamiers</v>
          </cell>
          <cell r="E70" t="str">
            <v>A350</v>
          </cell>
          <cell r="F70" t="str">
            <v>A350-1000</v>
          </cell>
          <cell r="G70">
            <v>0.7</v>
          </cell>
          <cell r="H70" t="str">
            <v>AIR-0378</v>
          </cell>
          <cell r="I70" t="str">
            <v>A350-ADI-MLGA (PMDW)</v>
          </cell>
          <cell r="J70" t="str">
            <v>Ti-6Al-4V</v>
          </cell>
          <cell r="K70" t="str">
            <v>AIMS03-20-001</v>
          </cell>
          <cell r="N70">
            <v>330</v>
          </cell>
          <cell r="O70">
            <v>1079</v>
          </cell>
          <cell r="P70">
            <v>330</v>
          </cell>
          <cell r="Q70" t="str">
            <v>Billette</v>
          </cell>
          <cell r="R70">
            <v>411.39010341000005</v>
          </cell>
          <cell r="S70" t="str">
            <v>V00050322500</v>
          </cell>
        </row>
        <row r="71">
          <cell r="A71" t="str">
            <v>V00050322501</v>
          </cell>
          <cell r="B71">
            <v>90</v>
          </cell>
          <cell r="C71" t="str">
            <v>Airbus SAS / AEROSPACE DYNAMICS INTERNATIONAL, INC. / AUBERT &amp; DUVAL PARIS</v>
          </cell>
          <cell r="D71" t="str">
            <v>A&amp;D Pamiers</v>
          </cell>
          <cell r="E71" t="str">
            <v>A350</v>
          </cell>
          <cell r="F71" t="str">
            <v>A350-1000</v>
          </cell>
          <cell r="G71">
            <v>0.7</v>
          </cell>
          <cell r="H71" t="str">
            <v>AIR-0378</v>
          </cell>
          <cell r="I71" t="str">
            <v>A350-ADI-MLGA (PMDW)</v>
          </cell>
          <cell r="J71" t="str">
            <v>Ti-6Al-4V</v>
          </cell>
          <cell r="K71" t="str">
            <v>AIMS03-20-001</v>
          </cell>
          <cell r="N71">
            <v>330</v>
          </cell>
          <cell r="O71">
            <v>1079</v>
          </cell>
          <cell r="P71">
            <v>330</v>
          </cell>
          <cell r="Q71" t="str">
            <v>Billette</v>
          </cell>
          <cell r="R71">
            <v>411.39010341000005</v>
          </cell>
          <cell r="S71" t="str">
            <v>V00050322501</v>
          </cell>
        </row>
        <row r="72">
          <cell r="A72" t="str">
            <v>V00050323500</v>
          </cell>
          <cell r="B72">
            <v>90</v>
          </cell>
          <cell r="C72" t="str">
            <v>Airbus SAS / AEROSPACE DYNAMICS INTERNATIONAL, INC. / AUBERT &amp; DUVAL PARIS</v>
          </cell>
          <cell r="D72" t="str">
            <v>A&amp;D Pamiers</v>
          </cell>
          <cell r="E72" t="str">
            <v>A350</v>
          </cell>
          <cell r="F72" t="str">
            <v>A350-1000</v>
          </cell>
          <cell r="G72">
            <v>0.7</v>
          </cell>
          <cell r="H72" t="str">
            <v>AIR-0378</v>
          </cell>
          <cell r="I72" t="str">
            <v>A350-ADI-MLGA (PMDW)</v>
          </cell>
          <cell r="J72" t="str">
            <v>Ti-6Al-4V</v>
          </cell>
          <cell r="K72" t="str">
            <v>AIMS03-20-001</v>
          </cell>
          <cell r="N72">
            <v>330</v>
          </cell>
          <cell r="O72">
            <v>1559</v>
          </cell>
          <cell r="P72">
            <v>330</v>
          </cell>
          <cell r="Q72" t="str">
            <v>Billette</v>
          </cell>
          <cell r="R72">
            <v>594.3996026100001</v>
          </cell>
          <cell r="S72" t="str">
            <v>V00050323500</v>
          </cell>
        </row>
        <row r="73">
          <cell r="A73" t="str">
            <v>V00050323501</v>
          </cell>
          <cell r="B73">
            <v>90</v>
          </cell>
          <cell r="C73" t="str">
            <v>Airbus SAS / AEROSPACE DYNAMICS INTERNATIONAL, INC. / AUBERT &amp; DUVAL PARIS</v>
          </cell>
          <cell r="D73" t="str">
            <v>A&amp;D Pamiers</v>
          </cell>
          <cell r="E73" t="str">
            <v>A350</v>
          </cell>
          <cell r="F73" t="str">
            <v>A350-1000</v>
          </cell>
          <cell r="G73">
            <v>0.7</v>
          </cell>
          <cell r="H73" t="str">
            <v>AIR-0378</v>
          </cell>
          <cell r="I73" t="str">
            <v>A350-ADI-MLGA (PMDW)</v>
          </cell>
          <cell r="J73" t="str">
            <v>Ti-6Al-4V</v>
          </cell>
          <cell r="K73" t="str">
            <v>AIMS03-20-001</v>
          </cell>
          <cell r="N73">
            <v>330</v>
          </cell>
          <cell r="O73">
            <v>1559</v>
          </cell>
          <cell r="P73">
            <v>330</v>
          </cell>
          <cell r="Q73" t="str">
            <v>Billette</v>
          </cell>
          <cell r="R73">
            <v>594.3996026100001</v>
          </cell>
          <cell r="S73" t="str">
            <v>V00050323501</v>
          </cell>
        </row>
        <row r="74">
          <cell r="A74" t="str">
            <v>V00050326.500</v>
          </cell>
          <cell r="B74">
            <v>90</v>
          </cell>
          <cell r="C74" t="str">
            <v>Airbus SAS / AEROSPACE DYNAMICS INTERNATIONAL, INC. / AUBERT &amp; DUVAL PARIS</v>
          </cell>
          <cell r="D74" t="str">
            <v>A&amp;D Pamiers</v>
          </cell>
          <cell r="E74" t="str">
            <v>A350</v>
          </cell>
          <cell r="F74" t="str">
            <v>A350-1000</v>
          </cell>
          <cell r="G74">
            <v>0.7</v>
          </cell>
          <cell r="H74" t="str">
            <v>AIR-0375</v>
          </cell>
          <cell r="I74" t="str">
            <v>A350-ADI-Gear Beam (PSWT)</v>
          </cell>
          <cell r="J74" t="str">
            <v>Ti-6Al-4V</v>
          </cell>
          <cell r="K74" t="str">
            <v>AIMS03-20-001</v>
          </cell>
          <cell r="N74">
            <v>330</v>
          </cell>
          <cell r="O74">
            <v>638</v>
          </cell>
          <cell r="P74">
            <v>330</v>
          </cell>
          <cell r="Q74" t="str">
            <v>Billette</v>
          </cell>
          <cell r="R74">
            <v>243.25012602000001</v>
          </cell>
          <cell r="S74" t="str">
            <v>V00050326.500</v>
          </cell>
        </row>
        <row r="75">
          <cell r="A75" t="str">
            <v>V2787632520000</v>
          </cell>
          <cell r="B75">
            <v>494</v>
          </cell>
          <cell r="C75" t="str">
            <v>Airbus SAS / Belairbus SA / Société Nationale de Construction Aerospatiale SA / AUBERT &amp; DUVAL PARIS</v>
          </cell>
          <cell r="D75" t="str">
            <v>A&amp;D Pamiers</v>
          </cell>
          <cell r="E75" t="str">
            <v>A350</v>
          </cell>
          <cell r="F75" t="str">
            <v>A350</v>
          </cell>
          <cell r="G75">
            <v>2</v>
          </cell>
          <cell r="H75" t="str">
            <v>AIR-0051</v>
          </cell>
          <cell r="I75" t="str">
            <v>A350 LED</v>
          </cell>
          <cell r="J75" t="str">
            <v>Ti-6Al-4V</v>
          </cell>
          <cell r="K75" t="str">
            <v>AIMS03-20-001</v>
          </cell>
          <cell r="N75">
            <v>125</v>
          </cell>
          <cell r="O75">
            <v>217</v>
          </cell>
          <cell r="P75">
            <v>125</v>
          </cell>
          <cell r="Q75" t="str">
            <v>Billette</v>
          </cell>
          <cell r="R75">
            <v>11.8709171875</v>
          </cell>
          <cell r="S75" t="str">
            <v>V2787632520000</v>
          </cell>
        </row>
        <row r="76">
          <cell r="A76" t="str">
            <v>V53116338200</v>
          </cell>
          <cell r="B76">
            <v>48</v>
          </cell>
          <cell r="C76" t="str">
            <v>Airbus SAS / STELIA AEROSPACE AER / OTTO FUCHS KG</v>
          </cell>
          <cell r="D76" t="str">
            <v>Otto Fuchs</v>
          </cell>
          <cell r="E76" t="str">
            <v>A350</v>
          </cell>
          <cell r="F76" t="str">
            <v>A350</v>
          </cell>
          <cell r="G76">
            <v>1</v>
          </cell>
          <cell r="H76" t="str">
            <v>AIR-0021</v>
          </cell>
          <cell r="I76" t="str">
            <v>AIR-AEROLIA-A350</v>
          </cell>
          <cell r="J76" t="str">
            <v>Ti-6Al-4V</v>
          </cell>
          <cell r="K76" t="str">
            <v>AIMS03-20-001</v>
          </cell>
          <cell r="N76">
            <v>135</v>
          </cell>
          <cell r="O76">
            <v>260</v>
          </cell>
          <cell r="P76">
            <v>135</v>
          </cell>
          <cell r="Q76" t="str">
            <v>Billette</v>
          </cell>
          <cell r="R76">
            <v>16.58996235</v>
          </cell>
          <cell r="S76" t="str">
            <v>V53116338200</v>
          </cell>
        </row>
        <row r="77">
          <cell r="A77" t="str">
            <v>V53116339200</v>
          </cell>
          <cell r="B77">
            <v>48</v>
          </cell>
          <cell r="C77" t="str">
            <v>Airbus SAS / STELIA AEROSPACE AER / OTTO FUCHS KG</v>
          </cell>
          <cell r="D77" t="str">
            <v>Otto Fuchs</v>
          </cell>
          <cell r="E77" t="str">
            <v>A350</v>
          </cell>
          <cell r="F77" t="str">
            <v>A350</v>
          </cell>
          <cell r="G77">
            <v>1</v>
          </cell>
          <cell r="H77" t="str">
            <v>AIR-0021</v>
          </cell>
          <cell r="I77" t="str">
            <v>AIR-AEROLIA-A350</v>
          </cell>
          <cell r="J77" t="str">
            <v>Ti-6Al-4V</v>
          </cell>
          <cell r="K77" t="str">
            <v>AIMS03-20-001</v>
          </cell>
          <cell r="N77">
            <v>135</v>
          </cell>
          <cell r="O77">
            <v>260</v>
          </cell>
          <cell r="P77">
            <v>135</v>
          </cell>
          <cell r="Q77" t="str">
            <v>Billette</v>
          </cell>
          <cell r="R77">
            <v>16.58996235</v>
          </cell>
          <cell r="S77" t="str">
            <v>V53116339200</v>
          </cell>
        </row>
        <row r="78">
          <cell r="A78" t="str">
            <v>V53272960200</v>
          </cell>
          <cell r="B78">
            <v>175</v>
          </cell>
          <cell r="C78" t="str">
            <v>Airbus SAS / Premium AEROTEC GmbH / OTTO FUCHS KG</v>
          </cell>
          <cell r="D78" t="str">
            <v>Otto Fuchs</v>
          </cell>
          <cell r="E78" t="str">
            <v>A350</v>
          </cell>
          <cell r="F78" t="str">
            <v>A350</v>
          </cell>
          <cell r="G78">
            <v>4</v>
          </cell>
          <cell r="H78" t="str">
            <v>AIR-0149</v>
          </cell>
          <cell r="I78" t="str">
            <v>A350-PAG- Lwr Framework-Section 16-18</v>
          </cell>
          <cell r="J78" t="str">
            <v>Ti-6Al-4V</v>
          </cell>
          <cell r="K78" t="str">
            <v>AIMS03-20-002</v>
          </cell>
          <cell r="N78">
            <v>250</v>
          </cell>
          <cell r="O78">
            <v>151</v>
          </cell>
          <cell r="P78">
            <v>200</v>
          </cell>
          <cell r="Q78" t="str">
            <v>Billette</v>
          </cell>
          <cell r="R78">
            <v>33.041631250000002</v>
          </cell>
          <cell r="S78" t="str">
            <v>V53272960200</v>
          </cell>
        </row>
        <row r="79">
          <cell r="A79" t="str">
            <v>V53322900204/205</v>
          </cell>
          <cell r="B79">
            <v>401</v>
          </cell>
          <cell r="C79" t="str">
            <v>Airbus SAS / SPIRIT AEROSYSTEMS, INC. / AEROSPACE DYNAMICS INTERNATIONAL, INC. / AUBERT &amp; DUVAL PARIS</v>
          </cell>
          <cell r="D79" t="str">
            <v>A&amp;D Pamiers</v>
          </cell>
          <cell r="E79" t="str">
            <v>A350</v>
          </cell>
          <cell r="F79" t="str">
            <v>A350</v>
          </cell>
          <cell r="G79">
            <v>2</v>
          </cell>
          <cell r="H79" t="str">
            <v>AIR-0238</v>
          </cell>
          <cell r="I79" t="str">
            <v>A350 Section 15</v>
          </cell>
          <cell r="J79" t="str">
            <v>TA6V-Beta</v>
          </cell>
          <cell r="K79" t="str">
            <v>AIMS03-20-001</v>
          </cell>
          <cell r="N79">
            <v>180</v>
          </cell>
          <cell r="O79">
            <v>2572</v>
          </cell>
          <cell r="P79">
            <v>180</v>
          </cell>
          <cell r="Q79" t="str">
            <v>Billette</v>
          </cell>
          <cell r="R79">
            <v>291.75646608</v>
          </cell>
          <cell r="S79" t="str">
            <v>V53322900204/205</v>
          </cell>
        </row>
        <row r="80">
          <cell r="A80" t="str">
            <v>V53328170200</v>
          </cell>
          <cell r="B80">
            <v>401</v>
          </cell>
          <cell r="C80" t="str">
            <v>Airbus SAS / SPIRIT AEROSYSTEMS, INC. / AEROSPACE DYNAMICS INTERNATIONAL, INC. / AUBERT &amp; DUVAL PARIS</v>
          </cell>
          <cell r="D80" t="str">
            <v>A&amp;D Pamiers</v>
          </cell>
          <cell r="E80" t="str">
            <v>A350</v>
          </cell>
          <cell r="F80" t="str">
            <v>A350</v>
          </cell>
          <cell r="G80">
            <v>2</v>
          </cell>
          <cell r="H80" t="str">
            <v>AIR-0238</v>
          </cell>
          <cell r="I80" t="str">
            <v>A350 Section 15</v>
          </cell>
          <cell r="J80" t="str">
            <v>TA6V-Beta</v>
          </cell>
          <cell r="K80" t="str">
            <v>AIMS03-20-001</v>
          </cell>
          <cell r="N80">
            <v>180</v>
          </cell>
          <cell r="O80">
            <v>2746</v>
          </cell>
          <cell r="P80">
            <v>180</v>
          </cell>
          <cell r="Q80" t="str">
            <v>Billette</v>
          </cell>
          <cell r="R80">
            <v>311.49426743999999</v>
          </cell>
          <cell r="S80" t="str">
            <v>V53328170200</v>
          </cell>
        </row>
        <row r="81">
          <cell r="A81" t="str">
            <v>V534-71766</v>
          </cell>
          <cell r="B81">
            <v>170</v>
          </cell>
          <cell r="C81" t="str">
            <v>Airbus SAS / Premium AEROTEC GmbH / BÖHLER Schmiedetechnik GmbH</v>
          </cell>
          <cell r="D81" t="str">
            <v>Böhler</v>
          </cell>
          <cell r="E81" t="str">
            <v>AIR-MULTI</v>
          </cell>
          <cell r="F81" t="str">
            <v>A350-1000</v>
          </cell>
          <cell r="G81">
            <v>2</v>
          </cell>
          <cell r="H81" t="str">
            <v>AIR-0153</v>
          </cell>
          <cell r="I81" t="str">
            <v>AIR-Premium AEROTEC GmbH-AIR-MULTI</v>
          </cell>
          <cell r="J81" t="str">
            <v>Ti-6Al-4V</v>
          </cell>
          <cell r="K81" t="str">
            <v>AIMS03-20-001</v>
          </cell>
          <cell r="N81">
            <v>152</v>
          </cell>
          <cell r="O81">
            <v>551.09</v>
          </cell>
          <cell r="P81">
            <v>152</v>
          </cell>
          <cell r="Q81" t="str">
            <v>Billette</v>
          </cell>
          <cell r="R81">
            <v>44.577347381696001</v>
          </cell>
          <cell r="S81" t="str">
            <v>V534-71766</v>
          </cell>
        </row>
        <row r="82">
          <cell r="A82" t="str">
            <v>V534-72845</v>
          </cell>
          <cell r="B82">
            <v>170</v>
          </cell>
          <cell r="C82" t="str">
            <v>Airbus SAS / Premium AEROTEC GmbH / BÖHLER Schmiedetechnik GmbH</v>
          </cell>
          <cell r="D82" t="str">
            <v>Böhler</v>
          </cell>
          <cell r="E82" t="str">
            <v>AIR-MULTI</v>
          </cell>
          <cell r="F82" t="str">
            <v>A350-900</v>
          </cell>
          <cell r="G82">
            <v>1</v>
          </cell>
          <cell r="H82" t="str">
            <v>AIR-0153</v>
          </cell>
          <cell r="I82" t="str">
            <v>AIR-Premium AEROTEC GmbH-AIR-MULTI</v>
          </cell>
          <cell r="J82" t="str">
            <v>Ti-6Al-4V</v>
          </cell>
          <cell r="K82" t="str">
            <v>AIMS03-20-001</v>
          </cell>
          <cell r="N82">
            <v>152</v>
          </cell>
          <cell r="O82">
            <v>551.09</v>
          </cell>
          <cell r="P82">
            <v>152</v>
          </cell>
          <cell r="Q82" t="str">
            <v>Billette</v>
          </cell>
          <cell r="R82">
            <v>44.577347381696001</v>
          </cell>
          <cell r="S82" t="str">
            <v>V534-72845</v>
          </cell>
        </row>
        <row r="83">
          <cell r="A83" t="str">
            <v>V534-73892</v>
          </cell>
          <cell r="B83">
            <v>170</v>
          </cell>
          <cell r="C83" t="str">
            <v>Airbus SAS / Premium AEROTEC GmbH / BÖHLER Schmiedetechnik GmbH</v>
          </cell>
          <cell r="D83" t="str">
            <v>Böhler</v>
          </cell>
          <cell r="E83" t="str">
            <v>AIR-MULTI</v>
          </cell>
          <cell r="F83" t="str">
            <v>A350-900</v>
          </cell>
          <cell r="G83">
            <v>1</v>
          </cell>
          <cell r="H83" t="str">
            <v>AIR-0153</v>
          </cell>
          <cell r="I83" t="str">
            <v>AIR-Premium AEROTEC GmbH-AIR-MULTI</v>
          </cell>
          <cell r="J83" t="str">
            <v>Ti-6Al-4V</v>
          </cell>
          <cell r="K83" t="str">
            <v>AIMS03-20-001</v>
          </cell>
          <cell r="N83">
            <v>127</v>
          </cell>
          <cell r="O83">
            <v>508.73</v>
          </cell>
          <cell r="P83">
            <v>127</v>
          </cell>
          <cell r="Q83" t="str">
            <v>Billette</v>
          </cell>
          <cell r="R83">
            <v>28.727597431787004</v>
          </cell>
          <cell r="S83" t="str">
            <v>V534-73892</v>
          </cell>
        </row>
        <row r="84">
          <cell r="A84" t="str">
            <v>V534-73894</v>
          </cell>
          <cell r="B84">
            <v>170</v>
          </cell>
          <cell r="C84" t="str">
            <v>Airbus SAS / Premium AEROTEC GmbH / BÖHLER Schmiedetechnik GmbH</v>
          </cell>
          <cell r="D84" t="str">
            <v>Böhler</v>
          </cell>
          <cell r="E84" t="str">
            <v>AIR-MULTI</v>
          </cell>
          <cell r="F84" t="str">
            <v>A350-900</v>
          </cell>
          <cell r="G84">
            <v>1</v>
          </cell>
          <cell r="H84" t="str">
            <v>AIR-0153</v>
          </cell>
          <cell r="I84" t="str">
            <v>AIR-Premium AEROTEC GmbH-AIR-MULTI</v>
          </cell>
          <cell r="J84" t="str">
            <v>Ti-6Al-4V</v>
          </cell>
          <cell r="K84" t="str">
            <v>AIMS03-20-001</v>
          </cell>
          <cell r="N84">
            <v>127</v>
          </cell>
          <cell r="O84">
            <v>508.73</v>
          </cell>
          <cell r="P84">
            <v>127</v>
          </cell>
          <cell r="Q84" t="str">
            <v>Billette</v>
          </cell>
          <cell r="R84">
            <v>28.727597431787004</v>
          </cell>
          <cell r="S84" t="str">
            <v>V534-73894</v>
          </cell>
        </row>
        <row r="85">
          <cell r="A85" t="str">
            <v>V534-73896</v>
          </cell>
          <cell r="B85">
            <v>170</v>
          </cell>
          <cell r="C85" t="str">
            <v>Airbus SAS / Premium AEROTEC GmbH / BÖHLER Schmiedetechnik GmbH</v>
          </cell>
          <cell r="D85" t="str">
            <v>Böhler</v>
          </cell>
          <cell r="E85" t="str">
            <v>AIR-MULTI</v>
          </cell>
          <cell r="F85" t="str">
            <v>A350-900</v>
          </cell>
          <cell r="G85">
            <v>1</v>
          </cell>
          <cell r="H85" t="str">
            <v>AIR-0153</v>
          </cell>
          <cell r="I85" t="str">
            <v>AIR-Premium AEROTEC GmbH-AIR-MULTI</v>
          </cell>
          <cell r="J85" t="str">
            <v>Ti-6Al-4V</v>
          </cell>
          <cell r="K85" t="str">
            <v>AIMS03-20-001</v>
          </cell>
          <cell r="N85">
            <v>127</v>
          </cell>
          <cell r="O85">
            <v>508.73</v>
          </cell>
          <cell r="P85">
            <v>127</v>
          </cell>
          <cell r="Q85" t="str">
            <v>Billette</v>
          </cell>
          <cell r="R85">
            <v>28.727597431787004</v>
          </cell>
          <cell r="S85" t="str">
            <v>V534-73896</v>
          </cell>
        </row>
        <row r="86">
          <cell r="A86" t="str">
            <v>V534-73898</v>
          </cell>
          <cell r="B86">
            <v>170</v>
          </cell>
          <cell r="C86" t="str">
            <v>Airbus SAS / Premium AEROTEC GmbH / BÖHLER Schmiedetechnik GmbH</v>
          </cell>
          <cell r="D86" t="str">
            <v>Böhler</v>
          </cell>
          <cell r="E86" t="str">
            <v>AIR-MULTI</v>
          </cell>
          <cell r="F86" t="str">
            <v>A350-900</v>
          </cell>
          <cell r="G86">
            <v>1</v>
          </cell>
          <cell r="H86" t="str">
            <v>AIR-0153</v>
          </cell>
          <cell r="I86" t="str">
            <v>AIR-Premium AEROTEC GmbH-AIR-MULTI</v>
          </cell>
          <cell r="J86" t="str">
            <v>Ti-6Al-4V</v>
          </cell>
          <cell r="K86" t="str">
            <v>AIMS03-20-001</v>
          </cell>
          <cell r="N86">
            <v>127</v>
          </cell>
          <cell r="O86">
            <v>508.73</v>
          </cell>
          <cell r="P86">
            <v>127</v>
          </cell>
          <cell r="Q86" t="str">
            <v>Billette</v>
          </cell>
          <cell r="R86">
            <v>28.727597431787004</v>
          </cell>
          <cell r="S86" t="str">
            <v>V534-73898</v>
          </cell>
        </row>
        <row r="87">
          <cell r="A87" t="str">
            <v>V53474571200</v>
          </cell>
          <cell r="B87">
            <v>175</v>
          </cell>
          <cell r="C87" t="str">
            <v>Airbus SAS / Premium AEROTEC GmbH / OTTO FUCHS KG</v>
          </cell>
          <cell r="D87" t="str">
            <v>Otto Fuchs</v>
          </cell>
          <cell r="E87" t="str">
            <v>A350</v>
          </cell>
          <cell r="F87" t="str">
            <v>A350</v>
          </cell>
          <cell r="G87">
            <v>1</v>
          </cell>
          <cell r="H87" t="str">
            <v>AIR-0149</v>
          </cell>
          <cell r="I87" t="str">
            <v>A350-PAG- Lwr Framework-Section 16-18</v>
          </cell>
          <cell r="J87" t="str">
            <v>Ti-6Al-4V</v>
          </cell>
          <cell r="K87" t="str">
            <v>AIMS03-20-001</v>
          </cell>
          <cell r="N87">
            <v>150</v>
          </cell>
          <cell r="O87">
            <v>3235</v>
          </cell>
          <cell r="P87">
            <v>150</v>
          </cell>
          <cell r="Q87" t="str">
            <v>Billette</v>
          </cell>
          <cell r="R87">
            <v>254.83631625000001</v>
          </cell>
          <cell r="S87" t="str">
            <v>V53474571200</v>
          </cell>
        </row>
        <row r="88">
          <cell r="A88" t="str">
            <v>V53474572200</v>
          </cell>
          <cell r="B88">
            <v>175</v>
          </cell>
          <cell r="C88" t="str">
            <v>Airbus SAS / Premium AEROTEC GmbH / OTTO FUCHS KG</v>
          </cell>
          <cell r="D88" t="str">
            <v>Otto Fuchs</v>
          </cell>
          <cell r="E88" t="str">
            <v>A350</v>
          </cell>
          <cell r="F88" t="str">
            <v>A350</v>
          </cell>
          <cell r="G88">
            <v>1</v>
          </cell>
          <cell r="H88" t="str">
            <v>AIR-0149</v>
          </cell>
          <cell r="I88" t="str">
            <v>A350-PAG- Lwr Framework-Section 16-18</v>
          </cell>
          <cell r="J88" t="str">
            <v>Ti-6Al-4V</v>
          </cell>
          <cell r="K88" t="str">
            <v>AIMS03-20-001</v>
          </cell>
          <cell r="N88">
            <v>133</v>
          </cell>
          <cell r="O88">
            <v>2720</v>
          </cell>
          <cell r="P88">
            <v>133</v>
          </cell>
          <cell r="Q88" t="str">
            <v>Billette</v>
          </cell>
          <cell r="R88">
            <v>168.452205488</v>
          </cell>
          <cell r="S88" t="str">
            <v>V53474572200</v>
          </cell>
        </row>
        <row r="89">
          <cell r="A89" t="str">
            <v>V53474575200</v>
          </cell>
          <cell r="B89">
            <v>175</v>
          </cell>
          <cell r="C89" t="str">
            <v>Airbus SAS / Premium AEROTEC GmbH / OTTO FUCHS KG</v>
          </cell>
          <cell r="D89" t="str">
            <v>Otto Fuchs</v>
          </cell>
          <cell r="E89" t="str">
            <v>A350</v>
          </cell>
          <cell r="F89" t="str">
            <v>A350</v>
          </cell>
          <cell r="G89">
            <v>2</v>
          </cell>
          <cell r="H89" t="str">
            <v>AIR-0149</v>
          </cell>
          <cell r="I89" t="str">
            <v>A350-PAG- Lwr Framework-Section 16-18</v>
          </cell>
          <cell r="J89" t="str">
            <v>Ti-6Al-4V</v>
          </cell>
          <cell r="K89" t="str">
            <v>AIMS03-20-002</v>
          </cell>
          <cell r="N89">
            <v>250</v>
          </cell>
          <cell r="O89">
            <v>199</v>
          </cell>
          <cell r="P89">
            <v>250</v>
          </cell>
          <cell r="Q89" t="str">
            <v>Billette</v>
          </cell>
          <cell r="R89">
            <v>43.544931249999998</v>
          </cell>
          <cell r="S89" t="str">
            <v>V53474575200</v>
          </cell>
        </row>
        <row r="90">
          <cell r="A90" t="str">
            <v>V53474575202</v>
          </cell>
          <cell r="B90">
            <v>175</v>
          </cell>
          <cell r="C90" t="str">
            <v>Airbus SAS / Premium AEROTEC GmbH / OTTO FUCHS KG</v>
          </cell>
          <cell r="D90" t="str">
            <v>Otto Fuchs</v>
          </cell>
          <cell r="E90" t="str">
            <v>A350</v>
          </cell>
          <cell r="F90" t="str">
            <v>A350</v>
          </cell>
          <cell r="G90">
            <v>2</v>
          </cell>
          <cell r="H90" t="str">
            <v>AIR-0149</v>
          </cell>
          <cell r="I90" t="str">
            <v>A350-PAG- Lwr Framework-Section 16-18</v>
          </cell>
          <cell r="J90" t="str">
            <v>Ti-6Al-4V</v>
          </cell>
          <cell r="K90" t="str">
            <v>AIMS03-20-002</v>
          </cell>
          <cell r="N90">
            <v>200</v>
          </cell>
          <cell r="O90">
            <v>255</v>
          </cell>
          <cell r="P90">
            <v>200</v>
          </cell>
          <cell r="Q90" t="str">
            <v>Billette</v>
          </cell>
          <cell r="R90">
            <v>35.711219999999997</v>
          </cell>
          <cell r="S90" t="str">
            <v>V53474575202</v>
          </cell>
        </row>
        <row r="91">
          <cell r="A91" t="str">
            <v>V534-90522</v>
          </cell>
          <cell r="B91">
            <v>170</v>
          </cell>
          <cell r="C91" t="str">
            <v>Airbus SAS / Premium AEROTEC GmbH / BÖHLER Schmiedetechnik GmbH</v>
          </cell>
          <cell r="D91" t="str">
            <v>Böhler</v>
          </cell>
          <cell r="E91" t="str">
            <v>AIR-MULTI</v>
          </cell>
          <cell r="F91" t="str">
            <v>A350-1000</v>
          </cell>
          <cell r="G91">
            <v>1</v>
          </cell>
          <cell r="H91" t="str">
            <v>AIR-0153</v>
          </cell>
          <cell r="I91" t="str">
            <v>AIR-Premium AEROTEC GmbH-AIR-MULTI</v>
          </cell>
          <cell r="J91" t="str">
            <v>Ti-6Al-4V</v>
          </cell>
          <cell r="K91" t="str">
            <v>AIMS03-20-001</v>
          </cell>
          <cell r="N91">
            <v>127</v>
          </cell>
          <cell r="O91">
            <v>508.73</v>
          </cell>
          <cell r="P91">
            <v>127</v>
          </cell>
          <cell r="Q91" t="str">
            <v>Billette</v>
          </cell>
          <cell r="R91">
            <v>28.727597431787004</v>
          </cell>
          <cell r="S91" t="str">
            <v>V534-90522</v>
          </cell>
        </row>
        <row r="92">
          <cell r="A92" t="str">
            <v>V534-90522</v>
          </cell>
          <cell r="B92">
            <v>170</v>
          </cell>
          <cell r="C92" t="str">
            <v>Airbus SAS / Premium AEROTEC GmbH / BÖHLER Schmiedetechnik GmbH</v>
          </cell>
          <cell r="D92" t="str">
            <v>Böhler</v>
          </cell>
          <cell r="E92" t="str">
            <v>AIR-MULTI</v>
          </cell>
          <cell r="F92" t="str">
            <v>A350-1000</v>
          </cell>
          <cell r="G92">
            <v>1</v>
          </cell>
          <cell r="H92" t="str">
            <v>AIR-0153</v>
          </cell>
          <cell r="I92" t="str">
            <v>AIR-Premium AEROTEC GmbH-AIR-MULTI</v>
          </cell>
          <cell r="J92" t="str">
            <v>Ti-6Al-4V</v>
          </cell>
          <cell r="K92" t="str">
            <v>AIMS03-20-001</v>
          </cell>
          <cell r="N92">
            <v>127</v>
          </cell>
          <cell r="O92">
            <v>508.73</v>
          </cell>
          <cell r="P92">
            <v>127</v>
          </cell>
          <cell r="Q92" t="str">
            <v>Billette</v>
          </cell>
          <cell r="R92">
            <v>28.727597431787004</v>
          </cell>
          <cell r="S92" t="str">
            <v>V534-90522</v>
          </cell>
        </row>
        <row r="93">
          <cell r="A93" t="str">
            <v>V534-90522</v>
          </cell>
          <cell r="B93">
            <v>170</v>
          </cell>
          <cell r="C93" t="str">
            <v>Airbus SAS / Premium AEROTEC GmbH / BÖHLER Schmiedetechnik GmbH</v>
          </cell>
          <cell r="D93" t="str">
            <v>Böhler</v>
          </cell>
          <cell r="E93" t="str">
            <v>AIR-MULTI</v>
          </cell>
          <cell r="F93" t="str">
            <v>A350-1000</v>
          </cell>
          <cell r="G93">
            <v>1</v>
          </cell>
          <cell r="H93" t="str">
            <v>AIR-0153</v>
          </cell>
          <cell r="I93" t="str">
            <v>AIR-Premium AEROTEC GmbH-AIR-MULTI</v>
          </cell>
          <cell r="J93" t="str">
            <v>Ti-6Al-4V</v>
          </cell>
          <cell r="K93" t="str">
            <v>AIMS03-20-001</v>
          </cell>
          <cell r="N93">
            <v>127</v>
          </cell>
          <cell r="O93">
            <v>508.73</v>
          </cell>
          <cell r="P93">
            <v>127</v>
          </cell>
          <cell r="Q93" t="str">
            <v>Billette</v>
          </cell>
          <cell r="R93">
            <v>28.727597431787004</v>
          </cell>
          <cell r="S93" t="str">
            <v>V534-90522</v>
          </cell>
        </row>
        <row r="94">
          <cell r="A94" t="str">
            <v>V534-90522</v>
          </cell>
          <cell r="B94">
            <v>170</v>
          </cell>
          <cell r="C94" t="str">
            <v>Airbus SAS / Premium AEROTEC GmbH / BÖHLER Schmiedetechnik GmbH</v>
          </cell>
          <cell r="D94" t="str">
            <v>Böhler</v>
          </cell>
          <cell r="E94" t="str">
            <v>AIR-MULTI</v>
          </cell>
          <cell r="F94" t="str">
            <v>A350-1000</v>
          </cell>
          <cell r="G94">
            <v>1</v>
          </cell>
          <cell r="H94" t="str">
            <v>AIR-0153</v>
          </cell>
          <cell r="I94" t="str">
            <v>AIR-Premium AEROTEC GmbH-AIR-MULTI</v>
          </cell>
          <cell r="J94" t="str">
            <v>Ti-6Al-4V</v>
          </cell>
          <cell r="K94" t="str">
            <v>AIMS03-20-001</v>
          </cell>
          <cell r="N94">
            <v>127</v>
          </cell>
          <cell r="O94">
            <v>508.73</v>
          </cell>
          <cell r="P94">
            <v>127</v>
          </cell>
          <cell r="Q94" t="str">
            <v>Billette</v>
          </cell>
          <cell r="R94">
            <v>28.727597431787004</v>
          </cell>
          <cell r="S94" t="str">
            <v>V534-90522</v>
          </cell>
        </row>
        <row r="95">
          <cell r="A95" t="str">
            <v>V5451097920000</v>
          </cell>
          <cell r="B95">
            <v>400</v>
          </cell>
          <cell r="C95" t="str">
            <v>Airbus SAS / AUBERT &amp; DUVAL PARIS</v>
          </cell>
          <cell r="D95" t="str">
            <v>A&amp;D Pamiers</v>
          </cell>
          <cell r="E95" t="str">
            <v>A350</v>
          </cell>
          <cell r="F95" t="str">
            <v>A350-900</v>
          </cell>
          <cell r="G95">
            <v>2</v>
          </cell>
          <cell r="H95" t="str">
            <v>AIR-0228</v>
          </cell>
          <cell r="I95" t="str">
            <v>AIR-A&amp;D-A350Pylon-Pyramids</v>
          </cell>
          <cell r="J95" t="str">
            <v>Ti-6Al-4V</v>
          </cell>
          <cell r="K95" t="str">
            <v>AIMS03-20-001</v>
          </cell>
          <cell r="N95">
            <v>650</v>
          </cell>
          <cell r="O95">
            <v>305</v>
          </cell>
          <cell r="P95">
            <v>305</v>
          </cell>
          <cell r="Q95" t="str">
            <v>Plat</v>
          </cell>
          <cell r="R95">
            <v>528</v>
          </cell>
          <cell r="S95" t="str">
            <v>V5451097920000</v>
          </cell>
        </row>
        <row r="96">
          <cell r="A96" t="str">
            <v>V5451097920100</v>
          </cell>
          <cell r="B96">
            <v>400</v>
          </cell>
          <cell r="C96" t="str">
            <v>Airbus SAS / AUBERT &amp; DUVAL PARIS</v>
          </cell>
          <cell r="D96" t="str">
            <v>A&amp;D Pamiers</v>
          </cell>
          <cell r="E96" t="str">
            <v>A350</v>
          </cell>
          <cell r="F96" t="str">
            <v>A350-900</v>
          </cell>
          <cell r="G96">
            <v>2</v>
          </cell>
          <cell r="H96" t="str">
            <v>AIR-0228</v>
          </cell>
          <cell r="I96" t="str">
            <v>AIR-A&amp;D-A350Pylon-Pyramids</v>
          </cell>
          <cell r="J96" t="str">
            <v>Ti-6Al-4V</v>
          </cell>
          <cell r="K96" t="str">
            <v>AIMS03-20-001</v>
          </cell>
          <cell r="N96">
            <v>650</v>
          </cell>
          <cell r="O96">
            <v>305</v>
          </cell>
          <cell r="P96">
            <v>305</v>
          </cell>
          <cell r="Q96" t="str">
            <v>Plat</v>
          </cell>
          <cell r="R96">
            <v>528</v>
          </cell>
          <cell r="S96" t="str">
            <v>V5451097920100</v>
          </cell>
        </row>
        <row r="97">
          <cell r="A97" t="str">
            <v>V54514912200</v>
          </cell>
          <cell r="B97">
            <v>372</v>
          </cell>
          <cell r="C97" t="str">
            <v>Airbus SAS / OTTO FUCHS KG</v>
          </cell>
          <cell r="D97" t="str">
            <v>Otto Fuchs</v>
          </cell>
          <cell r="E97" t="str">
            <v>A350</v>
          </cell>
          <cell r="F97" t="str">
            <v>A350-1000</v>
          </cell>
          <cell r="G97">
            <v>2</v>
          </cell>
          <cell r="H97" t="str">
            <v>AIR-0611</v>
          </cell>
          <cell r="I97" t="str">
            <v>AIR - OTTO FUCKS - A350-1000</v>
          </cell>
          <cell r="J97" t="str">
            <v>Ti-6Al-4V</v>
          </cell>
          <cell r="K97" t="str">
            <v>AIMS03-20-001</v>
          </cell>
          <cell r="N97">
            <v>200</v>
          </cell>
          <cell r="O97">
            <v>444</v>
          </cell>
          <cell r="P97">
            <v>200</v>
          </cell>
          <cell r="Q97" t="str">
            <v>Billette</v>
          </cell>
          <cell r="R97">
            <v>62.179535999999999</v>
          </cell>
          <cell r="S97" t="str">
            <v>V54514912200</v>
          </cell>
        </row>
        <row r="98">
          <cell r="A98" t="str">
            <v>V54514914200</v>
          </cell>
          <cell r="B98">
            <v>400</v>
          </cell>
          <cell r="C98" t="str">
            <v>Airbus SAS / AUBERT &amp; DUVAL PARIS</v>
          </cell>
          <cell r="D98" t="str">
            <v>A&amp;D Pamiers</v>
          </cell>
          <cell r="E98" t="str">
            <v>A350</v>
          </cell>
          <cell r="F98" t="str">
            <v>A350-1000</v>
          </cell>
          <cell r="G98">
            <v>2</v>
          </cell>
          <cell r="H98" t="str">
            <v>AIR-0228</v>
          </cell>
          <cell r="I98" t="str">
            <v>AIR-A&amp;D-A350Pylon-Pyramids</v>
          </cell>
          <cell r="J98" t="str">
            <v>Ti-6Al-4V</v>
          </cell>
          <cell r="K98" t="str">
            <v>AIMS03-20-001</v>
          </cell>
          <cell r="N98">
            <v>650</v>
          </cell>
          <cell r="O98">
            <v>305</v>
          </cell>
          <cell r="P98">
            <v>305</v>
          </cell>
          <cell r="Q98" t="str">
            <v>Plat</v>
          </cell>
          <cell r="R98">
            <v>528</v>
          </cell>
          <cell r="S98" t="str">
            <v>V54514914200</v>
          </cell>
        </row>
        <row r="99">
          <cell r="A99" t="str">
            <v>V54514914201</v>
          </cell>
          <cell r="B99">
            <v>400</v>
          </cell>
          <cell r="C99" t="str">
            <v>Airbus SAS / AUBERT &amp; DUVAL PARIS</v>
          </cell>
          <cell r="D99" t="str">
            <v>A&amp;D Pamiers</v>
          </cell>
          <cell r="E99" t="str">
            <v>A350</v>
          </cell>
          <cell r="F99" t="str">
            <v>A350-1000</v>
          </cell>
          <cell r="G99">
            <v>2</v>
          </cell>
          <cell r="H99" t="str">
            <v>AIR-0228</v>
          </cell>
          <cell r="I99" t="str">
            <v>AIR-A&amp;D-A350Pylon-Pyramids</v>
          </cell>
          <cell r="J99" t="str">
            <v>Ti-6Al-4V</v>
          </cell>
          <cell r="K99" t="str">
            <v>AIMS03-20-001</v>
          </cell>
          <cell r="N99">
            <v>650</v>
          </cell>
          <cell r="O99">
            <v>305</v>
          </cell>
          <cell r="P99">
            <v>305</v>
          </cell>
          <cell r="Q99" t="str">
            <v>Plat</v>
          </cell>
          <cell r="R99">
            <v>528</v>
          </cell>
          <cell r="S99" t="str">
            <v>V54514914201</v>
          </cell>
        </row>
        <row r="100">
          <cell r="A100" t="str">
            <v>V54514927200</v>
          </cell>
          <cell r="B100">
            <v>372</v>
          </cell>
          <cell r="C100" t="str">
            <v>Airbus SAS / OTTO FUCHS KG</v>
          </cell>
          <cell r="D100" t="str">
            <v>Otto Fuchs</v>
          </cell>
          <cell r="E100" t="str">
            <v>A350</v>
          </cell>
          <cell r="F100" t="str">
            <v>A350-1000</v>
          </cell>
          <cell r="G100">
            <v>2</v>
          </cell>
          <cell r="H100" t="str">
            <v>AIR-0611</v>
          </cell>
          <cell r="I100" t="str">
            <v>AIR - OTTO FUCKS - A350-1000</v>
          </cell>
          <cell r="J100" t="str">
            <v>Ti-6Al-4V</v>
          </cell>
          <cell r="K100" t="str">
            <v>AIMS03-20-002</v>
          </cell>
          <cell r="N100">
            <v>250</v>
          </cell>
          <cell r="O100">
            <v>435</v>
          </cell>
          <cell r="P100">
            <v>250</v>
          </cell>
          <cell r="Q100" t="str">
            <v>Billette</v>
          </cell>
          <cell r="R100">
            <v>95.18615625000001</v>
          </cell>
          <cell r="S100" t="str">
            <v>V54514927200</v>
          </cell>
        </row>
        <row r="101">
          <cell r="A101" t="str">
            <v>V54514928200</v>
          </cell>
          <cell r="B101">
            <v>372</v>
          </cell>
          <cell r="C101" t="str">
            <v>Airbus SAS / OTTO FUCHS KG</v>
          </cell>
          <cell r="D101" t="str">
            <v>Otto Fuchs</v>
          </cell>
          <cell r="E101" t="str">
            <v>A350</v>
          </cell>
          <cell r="F101" t="str">
            <v>A350-1000</v>
          </cell>
          <cell r="G101">
            <v>2</v>
          </cell>
          <cell r="H101" t="str">
            <v>AIR-0611</v>
          </cell>
          <cell r="I101" t="str">
            <v>AIR - OTTO FUCKS - A350-1000</v>
          </cell>
          <cell r="J101" t="str">
            <v>Ti-6Al-4V</v>
          </cell>
          <cell r="K101" t="str">
            <v>AIMS03-20-001</v>
          </cell>
          <cell r="N101">
            <v>250</v>
          </cell>
          <cell r="O101">
            <v>582</v>
          </cell>
          <cell r="P101">
            <v>250</v>
          </cell>
          <cell r="Q101" t="str">
            <v>Billette</v>
          </cell>
          <cell r="R101">
            <v>127.3525125</v>
          </cell>
          <cell r="S101" t="str">
            <v>V54514928200</v>
          </cell>
        </row>
        <row r="102">
          <cell r="A102" t="str">
            <v>V54514929200</v>
          </cell>
          <cell r="B102">
            <v>372</v>
          </cell>
          <cell r="C102" t="str">
            <v>Airbus SAS / OTTO FUCHS KG</v>
          </cell>
          <cell r="D102" t="str">
            <v>Otto Fuchs</v>
          </cell>
          <cell r="E102" t="str">
            <v>A350</v>
          </cell>
          <cell r="F102" t="str">
            <v>A350-1000</v>
          </cell>
          <cell r="G102">
            <v>2</v>
          </cell>
          <cell r="H102" t="str">
            <v>AIR-0611</v>
          </cell>
          <cell r="I102" t="str">
            <v>AIR - OTTO FUCKS - A350-1000</v>
          </cell>
          <cell r="J102" t="str">
            <v>Ti-6Al-4V</v>
          </cell>
          <cell r="K102" t="str">
            <v>AIMS03-20-001</v>
          </cell>
          <cell r="N102">
            <v>250</v>
          </cell>
          <cell r="O102">
            <v>618</v>
          </cell>
          <cell r="P102">
            <v>250</v>
          </cell>
          <cell r="Q102" t="str">
            <v>Billette</v>
          </cell>
          <cell r="R102">
            <v>135.22998749999999</v>
          </cell>
          <cell r="S102" t="str">
            <v>V54514929200</v>
          </cell>
        </row>
        <row r="103">
          <cell r="A103" t="str">
            <v>V54514953200</v>
          </cell>
          <cell r="B103">
            <v>386</v>
          </cell>
          <cell r="C103" t="str">
            <v>Airbus SAS / FORGES DE BOLOGNE</v>
          </cell>
          <cell r="D103" t="str">
            <v>Forges de Bologne</v>
          </cell>
          <cell r="E103" t="str">
            <v>A350</v>
          </cell>
          <cell r="F103" t="str">
            <v>A350-1000</v>
          </cell>
          <cell r="G103">
            <v>1</v>
          </cell>
          <cell r="H103" t="str">
            <v>AIR-0089</v>
          </cell>
          <cell r="I103" t="str">
            <v>AIR-FORGES DE BOLOGNE-A350</v>
          </cell>
          <cell r="J103" t="str">
            <v>Ti-6Al-4V</v>
          </cell>
          <cell r="K103" t="str">
            <v>AIMS03-20-002</v>
          </cell>
          <cell r="N103">
            <v>200</v>
          </cell>
          <cell r="O103">
            <v>200</v>
          </cell>
          <cell r="P103">
            <v>200</v>
          </cell>
          <cell r="Q103" t="str">
            <v>Billette</v>
          </cell>
          <cell r="R103">
            <v>28.008799999999997</v>
          </cell>
          <cell r="S103" t="str">
            <v>V54514953200</v>
          </cell>
        </row>
        <row r="104">
          <cell r="A104" t="str">
            <v>V54514953202</v>
          </cell>
          <cell r="B104">
            <v>386</v>
          </cell>
          <cell r="C104" t="str">
            <v>Airbus SAS / FORGES DE BOLOGNE</v>
          </cell>
          <cell r="D104" t="str">
            <v>Forges de Bologne</v>
          </cell>
          <cell r="E104" t="str">
            <v>A350</v>
          </cell>
          <cell r="F104" t="str">
            <v>A350-1000</v>
          </cell>
          <cell r="G104">
            <v>1</v>
          </cell>
          <cell r="H104" t="str">
            <v>AIR-0089</v>
          </cell>
          <cell r="I104" t="str">
            <v>AIR-FORGES DE BOLOGNE-A350</v>
          </cell>
          <cell r="J104" t="str">
            <v>Ti-6Al-4V</v>
          </cell>
          <cell r="K104" t="str">
            <v>AIMS03-20-002</v>
          </cell>
          <cell r="N104">
            <v>200</v>
          </cell>
          <cell r="O104">
            <v>200</v>
          </cell>
          <cell r="P104">
            <v>200</v>
          </cell>
          <cell r="Q104" t="str">
            <v>Billette</v>
          </cell>
          <cell r="R104">
            <v>28.008799999999997</v>
          </cell>
          <cell r="S104" t="str">
            <v>V54514953202</v>
          </cell>
        </row>
        <row r="105">
          <cell r="A105" t="str">
            <v>V54514956200</v>
          </cell>
          <cell r="B105">
            <v>386</v>
          </cell>
          <cell r="C105" t="str">
            <v>Airbus SAS / FORGES DE BOLOGNE</v>
          </cell>
          <cell r="D105" t="str">
            <v>Forges de Bologne</v>
          </cell>
          <cell r="E105" t="str">
            <v>A350</v>
          </cell>
          <cell r="F105" t="str">
            <v>A350-1000</v>
          </cell>
          <cell r="G105">
            <v>1</v>
          </cell>
          <cell r="H105" t="str">
            <v>AIR-0089</v>
          </cell>
          <cell r="I105" t="str">
            <v>AIR-FORGES DE BOLOGNE-A350</v>
          </cell>
          <cell r="J105" t="str">
            <v>Ti-6Al-4V</v>
          </cell>
          <cell r="K105" t="str">
            <v>AIMS03-20-002</v>
          </cell>
          <cell r="N105">
            <v>200</v>
          </cell>
          <cell r="O105">
            <v>92</v>
          </cell>
          <cell r="P105">
            <v>200</v>
          </cell>
          <cell r="Q105" t="str">
            <v>Billette</v>
          </cell>
          <cell r="R105">
            <v>12.884048</v>
          </cell>
          <cell r="S105" t="str">
            <v>V54514956200</v>
          </cell>
        </row>
        <row r="106">
          <cell r="A106" t="str">
            <v>V54514958200</v>
          </cell>
          <cell r="B106">
            <v>386</v>
          </cell>
          <cell r="C106" t="str">
            <v>Airbus SAS / FORGES DE BOLOGNE</v>
          </cell>
          <cell r="D106" t="str">
            <v>Forges de Bologne</v>
          </cell>
          <cell r="E106" t="str">
            <v>A350</v>
          </cell>
          <cell r="F106" t="str">
            <v>A350-1000</v>
          </cell>
          <cell r="G106">
            <v>1</v>
          </cell>
          <cell r="H106" t="str">
            <v>AIR-0089</v>
          </cell>
          <cell r="I106" t="str">
            <v>AIR-FORGES DE BOLOGNE-A350</v>
          </cell>
          <cell r="J106" t="str">
            <v>Ti-6Al-4V</v>
          </cell>
          <cell r="K106" t="str">
            <v>AIMS03-20-002</v>
          </cell>
          <cell r="N106">
            <v>200</v>
          </cell>
          <cell r="O106">
            <v>81</v>
          </cell>
          <cell r="P106">
            <v>200</v>
          </cell>
          <cell r="Q106" t="str">
            <v>Billette</v>
          </cell>
          <cell r="R106">
            <v>11.343563999999999</v>
          </cell>
          <cell r="S106" t="str">
            <v>V54514958200</v>
          </cell>
        </row>
        <row r="107">
          <cell r="A107" t="str">
            <v>V57114585 200</v>
          </cell>
          <cell r="B107">
            <v>388</v>
          </cell>
          <cell r="C107" t="str">
            <v>Airbus SAS / ALCOA FORGED PRODUCTS</v>
          </cell>
          <cell r="D107" t="str">
            <v>Arconic</v>
          </cell>
          <cell r="E107" t="str">
            <v>A350</v>
          </cell>
          <cell r="F107" t="str">
            <v>A350-1000</v>
          </cell>
          <cell r="G107">
            <v>1</v>
          </cell>
          <cell r="H107" t="str">
            <v>AIR-0688</v>
          </cell>
          <cell r="I107" t="str">
            <v>AIR - A350 for Alcoa</v>
          </cell>
          <cell r="J107" t="str">
            <v>Ti-6Al-4V</v>
          </cell>
          <cell r="K107" t="str">
            <v>AIMS03-20-000</v>
          </cell>
          <cell r="N107">
            <v>203</v>
          </cell>
          <cell r="O107">
            <v>1318</v>
          </cell>
          <cell r="P107">
            <v>203</v>
          </cell>
          <cell r="Q107" t="str">
            <v>Billette</v>
          </cell>
          <cell r="R107">
            <v>190.15686180820001</v>
          </cell>
          <cell r="S107" t="str">
            <v>V57114585 200</v>
          </cell>
        </row>
        <row r="108">
          <cell r="A108" t="str">
            <v>V57114585 201</v>
          </cell>
          <cell r="B108">
            <v>388</v>
          </cell>
          <cell r="C108" t="str">
            <v>Airbus SAS / ALCOA FORGED PRODUCTS</v>
          </cell>
          <cell r="D108" t="str">
            <v>Arconic</v>
          </cell>
          <cell r="E108" t="str">
            <v>A350</v>
          </cell>
          <cell r="F108" t="str">
            <v>A350-1000</v>
          </cell>
          <cell r="G108">
            <v>1</v>
          </cell>
          <cell r="H108" t="str">
            <v>AIR-0688</v>
          </cell>
          <cell r="I108" t="str">
            <v>AIR - A350 for Alcoa</v>
          </cell>
          <cell r="J108" t="str">
            <v>Ti-6Al-4V</v>
          </cell>
          <cell r="K108" t="str">
            <v>AIMS03-20-000</v>
          </cell>
          <cell r="N108">
            <v>203</v>
          </cell>
          <cell r="O108">
            <v>1318</v>
          </cell>
          <cell r="P108">
            <v>203</v>
          </cell>
          <cell r="Q108" t="str">
            <v>Billette</v>
          </cell>
          <cell r="R108">
            <v>190.15686180820001</v>
          </cell>
          <cell r="S108" t="str">
            <v>V57114585 201</v>
          </cell>
        </row>
        <row r="109">
          <cell r="A109" t="str">
            <v>V57114685 200</v>
          </cell>
          <cell r="B109">
            <v>388</v>
          </cell>
          <cell r="C109" t="str">
            <v>Airbus SAS / ALCOA FORGED PRODUCTS</v>
          </cell>
          <cell r="D109" t="str">
            <v>Arconic</v>
          </cell>
          <cell r="E109" t="str">
            <v>A350</v>
          </cell>
          <cell r="F109" t="str">
            <v>A350-1000</v>
          </cell>
          <cell r="G109">
            <v>1</v>
          </cell>
          <cell r="H109" t="str">
            <v>AIR-0688</v>
          </cell>
          <cell r="I109" t="str">
            <v>AIR - A350 for Alcoa</v>
          </cell>
          <cell r="J109" t="str">
            <v>Ti-6Al-4V</v>
          </cell>
          <cell r="K109" t="str">
            <v>AIMS03-20-000</v>
          </cell>
          <cell r="N109">
            <v>203</v>
          </cell>
          <cell r="O109">
            <v>1153</v>
          </cell>
          <cell r="P109">
            <v>203</v>
          </cell>
          <cell r="Q109" t="str">
            <v>Billette</v>
          </cell>
          <cell r="R109">
            <v>166.35118487470001</v>
          </cell>
          <cell r="S109" t="str">
            <v>V57114685 200</v>
          </cell>
        </row>
        <row r="110">
          <cell r="A110" t="str">
            <v>V57114685 201</v>
          </cell>
          <cell r="B110">
            <v>388</v>
          </cell>
          <cell r="C110" t="str">
            <v>Airbus SAS / ALCOA FORGED PRODUCTS</v>
          </cell>
          <cell r="D110" t="str">
            <v>Arconic</v>
          </cell>
          <cell r="E110" t="str">
            <v>A350</v>
          </cell>
          <cell r="F110" t="str">
            <v>A350-1000</v>
          </cell>
          <cell r="G110">
            <v>1</v>
          </cell>
          <cell r="H110" t="str">
            <v>AIR-0688</v>
          </cell>
          <cell r="I110" t="str">
            <v>AIR - A350 for Alcoa</v>
          </cell>
          <cell r="J110" t="str">
            <v>Ti-6Al-4V</v>
          </cell>
          <cell r="K110" t="str">
            <v>AIMS03-20-000</v>
          </cell>
          <cell r="N110">
            <v>203</v>
          </cell>
          <cell r="O110">
            <v>1153</v>
          </cell>
          <cell r="P110">
            <v>203</v>
          </cell>
          <cell r="Q110" t="str">
            <v>Billette</v>
          </cell>
          <cell r="R110">
            <v>166.35118487470001</v>
          </cell>
          <cell r="S110" t="str">
            <v>V57114685 201</v>
          </cell>
        </row>
        <row r="111">
          <cell r="A111" t="str">
            <v>V57253192200</v>
          </cell>
          <cell r="B111">
            <v>90</v>
          </cell>
          <cell r="C111" t="str">
            <v>Airbus SAS / AEROSPACE DYNAMICS INTERNATIONAL, INC. / AUBERT &amp; DUVAL PARIS</v>
          </cell>
          <cell r="D111" t="str">
            <v>A&amp;D Pamiers</v>
          </cell>
          <cell r="E111" t="str">
            <v>A350</v>
          </cell>
          <cell r="F111" t="str">
            <v>A350-1000</v>
          </cell>
          <cell r="G111">
            <v>1.4</v>
          </cell>
          <cell r="H111" t="str">
            <v>AIR-0027</v>
          </cell>
          <cell r="I111" t="str">
            <v>A350-ADI-Pylon Under Wing (PMDW)</v>
          </cell>
          <cell r="J111" t="str">
            <v>Ti-6Al-4V</v>
          </cell>
          <cell r="K111" t="str">
            <v>AIMS03-20-001</v>
          </cell>
          <cell r="N111">
            <v>330</v>
          </cell>
          <cell r="O111">
            <v>1603</v>
          </cell>
          <cell r="P111">
            <v>330</v>
          </cell>
          <cell r="Q111" t="str">
            <v>Billette</v>
          </cell>
          <cell r="R111">
            <v>611.17547337000008</v>
          </cell>
          <cell r="S111" t="str">
            <v>V57253192200</v>
          </cell>
        </row>
        <row r="112">
          <cell r="A112" t="str">
            <v>V57253192201</v>
          </cell>
          <cell r="B112">
            <v>90</v>
          </cell>
          <cell r="C112" t="str">
            <v>Airbus SAS / AEROSPACE DYNAMICS INTERNATIONAL, INC. / AUBERT &amp; DUVAL PARIS</v>
          </cell>
          <cell r="D112" t="str">
            <v>A&amp;D Pamiers</v>
          </cell>
          <cell r="E112" t="str">
            <v>A350</v>
          </cell>
          <cell r="F112" t="str">
            <v>A350-1000</v>
          </cell>
          <cell r="G112">
            <v>1.4</v>
          </cell>
          <cell r="H112" t="str">
            <v>AIR-0027</v>
          </cell>
          <cell r="I112" t="str">
            <v>A350-ADI-Pylon Under Wing (PMDW)</v>
          </cell>
          <cell r="J112" t="str">
            <v>Ti-6Al-4V</v>
          </cell>
          <cell r="K112" t="str">
            <v>AIMS03-20-001</v>
          </cell>
          <cell r="N112">
            <v>330</v>
          </cell>
          <cell r="O112">
            <v>1603</v>
          </cell>
          <cell r="P112">
            <v>330</v>
          </cell>
          <cell r="Q112" t="str">
            <v>Billette</v>
          </cell>
          <cell r="R112">
            <v>611.17547337000008</v>
          </cell>
          <cell r="S112" t="str">
            <v>V57253192201</v>
          </cell>
        </row>
        <row r="113">
          <cell r="A113" t="str">
            <v>V57253193200</v>
          </cell>
          <cell r="B113">
            <v>90</v>
          </cell>
          <cell r="C113" t="str">
            <v>Airbus SAS / AEROSPACE DYNAMICS INTERNATIONAL, INC. / AUBERT &amp; DUVAL PARIS</v>
          </cell>
          <cell r="D113" t="str">
            <v>A&amp;D Pamiers</v>
          </cell>
          <cell r="E113" t="str">
            <v>A350</v>
          </cell>
          <cell r="F113" t="str">
            <v>A350-1000</v>
          </cell>
          <cell r="G113">
            <v>1.4</v>
          </cell>
          <cell r="H113" t="str">
            <v>AIR-0027</v>
          </cell>
          <cell r="I113" t="str">
            <v>A350-ADI-Pylon Under Wing (PMDW)</v>
          </cell>
          <cell r="J113" t="str">
            <v>Ti-6Al-4V</v>
          </cell>
          <cell r="K113" t="str">
            <v>AIMS03-20-001</v>
          </cell>
          <cell r="N113">
            <v>330</v>
          </cell>
          <cell r="O113">
            <v>1743</v>
          </cell>
          <cell r="P113">
            <v>330</v>
          </cell>
          <cell r="Q113" t="str">
            <v>Billette</v>
          </cell>
          <cell r="R113">
            <v>664.55324397000004</v>
          </cell>
          <cell r="S113" t="str">
            <v>V57253193200</v>
          </cell>
        </row>
        <row r="114">
          <cell r="A114" t="str">
            <v>V57253193201</v>
          </cell>
          <cell r="B114">
            <v>90</v>
          </cell>
          <cell r="C114" t="str">
            <v>Airbus SAS / AEROSPACE DYNAMICS INTERNATIONAL, INC. / AUBERT &amp; DUVAL PARIS</v>
          </cell>
          <cell r="D114" t="str">
            <v>A&amp;D Pamiers</v>
          </cell>
          <cell r="E114" t="str">
            <v>A350</v>
          </cell>
          <cell r="F114" t="str">
            <v>A350-1000</v>
          </cell>
          <cell r="G114">
            <v>1.4</v>
          </cell>
          <cell r="H114" t="str">
            <v>AIR-0027</v>
          </cell>
          <cell r="I114" t="str">
            <v>A350-ADI-Pylon Under Wing (PMDW)</v>
          </cell>
          <cell r="J114" t="str">
            <v>Ti-6Al-4V</v>
          </cell>
          <cell r="K114" t="str">
            <v>AIMS03-20-001</v>
          </cell>
          <cell r="N114">
            <v>330</v>
          </cell>
          <cell r="O114">
            <v>1743</v>
          </cell>
          <cell r="P114">
            <v>330</v>
          </cell>
          <cell r="Q114" t="str">
            <v>Billette</v>
          </cell>
          <cell r="R114">
            <v>664.55324397000004</v>
          </cell>
          <cell r="S114" t="str">
            <v>V57253193201</v>
          </cell>
        </row>
        <row r="115">
          <cell r="A115" t="str">
            <v>V57540090200/V57540090201</v>
          </cell>
          <cell r="B115">
            <v>522</v>
          </cell>
          <cell r="C115" t="str">
            <v>Airbus SAS / AEROSPACE DYNAMICS INTERNATIONAL, INC. / Wyman-Gordon Forgings, Inc.</v>
          </cell>
          <cell r="D115" t="str">
            <v>Wyman Gordon</v>
          </cell>
          <cell r="E115" t="str">
            <v>A350</v>
          </cell>
          <cell r="F115" t="str">
            <v>A350-900</v>
          </cell>
          <cell r="G115">
            <v>0.8</v>
          </cell>
          <cell r="H115" t="str">
            <v>AIR-0375</v>
          </cell>
          <cell r="I115" t="str">
            <v>A350-ADI-Gear Beam (PSWT)</v>
          </cell>
          <cell r="J115" t="str">
            <v>Ti-6Al-4V</v>
          </cell>
          <cell r="K115" t="str">
            <v>AMS4928</v>
          </cell>
          <cell r="N115">
            <v>508</v>
          </cell>
          <cell r="O115">
            <v>2326.64</v>
          </cell>
          <cell r="P115">
            <v>254</v>
          </cell>
          <cell r="Q115" t="str">
            <v>Plat</v>
          </cell>
          <cell r="R115">
            <v>1329.9347852863998</v>
          </cell>
          <cell r="S115" t="str">
            <v>V57540090200/V57540090201</v>
          </cell>
        </row>
        <row r="116">
          <cell r="A116" t="str">
            <v>V5755002220000</v>
          </cell>
          <cell r="B116">
            <v>515</v>
          </cell>
          <cell r="C116" t="str">
            <v>Airbus SAS / Premium AEROTEC GmbH / Asco Industries NV / AUBERT &amp; DUVAL PARIS</v>
          </cell>
          <cell r="D116" t="str">
            <v>A&amp;D Pamiers</v>
          </cell>
          <cell r="E116" t="str">
            <v>A350</v>
          </cell>
          <cell r="F116" t="str">
            <v>A350-900</v>
          </cell>
          <cell r="G116">
            <v>0.7</v>
          </cell>
          <cell r="H116" t="str">
            <v>AIR-0151</v>
          </cell>
          <cell r="I116" t="str">
            <v>A350-PAG-Main Landing Gear</v>
          </cell>
          <cell r="J116" t="str">
            <v>Ti-6Al-4V</v>
          </cell>
          <cell r="K116" t="str">
            <v>AIMS03-20-001</v>
          </cell>
          <cell r="N116">
            <v>330</v>
          </cell>
          <cell r="O116">
            <v>622</v>
          </cell>
          <cell r="P116">
            <v>330</v>
          </cell>
          <cell r="Q116" t="str">
            <v>Billette</v>
          </cell>
          <cell r="R116">
            <v>237.14980938000002</v>
          </cell>
          <cell r="S116" t="str">
            <v>V5755002220000</v>
          </cell>
        </row>
        <row r="117">
          <cell r="A117" t="str">
            <v>V5755002220100</v>
          </cell>
          <cell r="B117">
            <v>515</v>
          </cell>
          <cell r="C117" t="str">
            <v>Airbus SAS / Premium AEROTEC GmbH / Asco Industries NV / AUBERT &amp; DUVAL PARIS</v>
          </cell>
          <cell r="D117" t="str">
            <v>A&amp;D Pamiers</v>
          </cell>
          <cell r="E117" t="str">
            <v>A350</v>
          </cell>
          <cell r="F117" t="str">
            <v>A350-900</v>
          </cell>
          <cell r="G117">
            <v>0.7</v>
          </cell>
          <cell r="H117" t="str">
            <v>AIR-0151</v>
          </cell>
          <cell r="I117" t="str">
            <v>A350-PAG-Main Landing Gear</v>
          </cell>
          <cell r="J117" t="str">
            <v>Ti-6Al-4V</v>
          </cell>
          <cell r="K117" t="str">
            <v>AIMS03-20-001</v>
          </cell>
          <cell r="N117">
            <v>330</v>
          </cell>
          <cell r="O117">
            <v>622</v>
          </cell>
          <cell r="P117">
            <v>330</v>
          </cell>
          <cell r="Q117" t="str">
            <v>Billette</v>
          </cell>
          <cell r="R117">
            <v>237.14980938000002</v>
          </cell>
          <cell r="S117" t="str">
            <v>V5755002220100</v>
          </cell>
        </row>
        <row r="118">
          <cell r="A118" t="str">
            <v>V5755002320000</v>
          </cell>
          <cell r="B118">
            <v>169</v>
          </cell>
          <cell r="C118" t="str">
            <v>Airbus SAS / Premium AEROTEC GmbH / AUBERT &amp; DUVAL PARIS</v>
          </cell>
          <cell r="D118" t="str">
            <v>A&amp;D Pamiers</v>
          </cell>
          <cell r="E118" t="str">
            <v>A350</v>
          </cell>
          <cell r="F118" t="str">
            <v>A350-900</v>
          </cell>
          <cell r="G118">
            <v>0.7</v>
          </cell>
          <cell r="H118" t="str">
            <v>AIR-0151</v>
          </cell>
          <cell r="I118" t="str">
            <v>A350-PAG-Main Landing Gear</v>
          </cell>
          <cell r="J118" t="str">
            <v>Ti-6Al-4V</v>
          </cell>
          <cell r="K118" t="str">
            <v>AIMS03-20-001</v>
          </cell>
          <cell r="N118">
            <v>240</v>
          </cell>
          <cell r="O118">
            <v>1250</v>
          </cell>
          <cell r="P118">
            <v>240</v>
          </cell>
          <cell r="Q118" t="str">
            <v>Billette</v>
          </cell>
          <cell r="R118">
            <v>252.07919999999999</v>
          </cell>
          <cell r="S118" t="str">
            <v>V5755002320000</v>
          </cell>
        </row>
        <row r="119">
          <cell r="A119" t="str">
            <v>V5755002320100</v>
          </cell>
          <cell r="B119">
            <v>169</v>
          </cell>
          <cell r="C119" t="str">
            <v>Airbus SAS / Premium AEROTEC GmbH / AUBERT &amp; DUVAL PARIS</v>
          </cell>
          <cell r="D119" t="str">
            <v>A&amp;D Pamiers</v>
          </cell>
          <cell r="E119" t="str">
            <v>A350</v>
          </cell>
          <cell r="F119" t="str">
            <v>A350-900</v>
          </cell>
          <cell r="G119">
            <v>0.7</v>
          </cell>
          <cell r="H119" t="str">
            <v>AIR-0151</v>
          </cell>
          <cell r="I119" t="str">
            <v>A350-PAG-Main Landing Gear</v>
          </cell>
          <cell r="J119" t="str">
            <v>Ti-6Al-4V</v>
          </cell>
          <cell r="K119" t="str">
            <v>AIMS03-20-001</v>
          </cell>
          <cell r="N119">
            <v>240</v>
          </cell>
          <cell r="O119">
            <v>1250</v>
          </cell>
          <cell r="P119">
            <v>240</v>
          </cell>
          <cell r="Q119" t="str">
            <v>Billette</v>
          </cell>
          <cell r="R119">
            <v>252.07919999999999</v>
          </cell>
          <cell r="S119" t="str">
            <v>V5755002320100</v>
          </cell>
        </row>
        <row r="120">
          <cell r="A120" t="str">
            <v>V57550160200</v>
          </cell>
          <cell r="B120">
            <v>90</v>
          </cell>
          <cell r="C120" t="str">
            <v>Airbus SAS / AEROSPACE DYNAMICS INTERNATIONAL, INC. / AUBERT &amp; DUVAL PARIS</v>
          </cell>
          <cell r="D120" t="str">
            <v>A&amp;D Pamiers</v>
          </cell>
          <cell r="E120" t="str">
            <v>A350</v>
          </cell>
          <cell r="F120" t="str">
            <v>A350-1000</v>
          </cell>
          <cell r="G120">
            <v>2</v>
          </cell>
          <cell r="H120" t="str">
            <v>AIR-0027</v>
          </cell>
          <cell r="I120" t="str">
            <v>A350-ADI-Pylon Under Wing (PMDW)</v>
          </cell>
          <cell r="J120" t="str">
            <v>Ti-6Al-4V</v>
          </cell>
          <cell r="K120" t="str">
            <v>AIMS03-20-001</v>
          </cell>
          <cell r="N120">
            <v>240</v>
          </cell>
          <cell r="O120">
            <v>417</v>
          </cell>
          <cell r="P120">
            <v>240</v>
          </cell>
          <cell r="Q120" t="str">
            <v>Billette</v>
          </cell>
          <cell r="R120">
            <v>84.093621119999995</v>
          </cell>
          <cell r="S120" t="str">
            <v>V57550160200</v>
          </cell>
        </row>
        <row r="121">
          <cell r="A121" t="str">
            <v>V5755016020000</v>
          </cell>
          <cell r="B121">
            <v>169</v>
          </cell>
          <cell r="C121" t="str">
            <v>Airbus SAS / Premium AEROTEC GmbH / AUBERT &amp; DUVAL PARIS</v>
          </cell>
          <cell r="D121" t="str">
            <v>A&amp;D Pamiers</v>
          </cell>
          <cell r="E121" t="str">
            <v>A350</v>
          </cell>
          <cell r="F121" t="str">
            <v>A350-900</v>
          </cell>
          <cell r="G121">
            <v>2</v>
          </cell>
          <cell r="H121" t="str">
            <v>AIR-0151</v>
          </cell>
          <cell r="I121" t="str">
            <v>A350-PAG-Main Landing Gear</v>
          </cell>
          <cell r="J121" t="str">
            <v>Ti-6Al-4V</v>
          </cell>
          <cell r="K121" t="str">
            <v>AIMS03-20-001</v>
          </cell>
          <cell r="N121">
            <v>240</v>
          </cell>
          <cell r="O121">
            <v>417</v>
          </cell>
          <cell r="P121">
            <v>240</v>
          </cell>
          <cell r="Q121" t="str">
            <v>Billette</v>
          </cell>
          <cell r="R121">
            <v>84.093621119999995</v>
          </cell>
          <cell r="S121" t="str">
            <v>V5755016020000</v>
          </cell>
        </row>
        <row r="122">
          <cell r="A122" t="str">
            <v>V5755016120000</v>
          </cell>
          <cell r="B122">
            <v>90</v>
          </cell>
          <cell r="C122" t="str">
            <v>Airbus SAS / AEROSPACE DYNAMICS INTERNATIONAL, INC. / AUBERT &amp; DUVAL PARIS</v>
          </cell>
          <cell r="D122" t="str">
            <v>A&amp;D Pamiers</v>
          </cell>
          <cell r="E122" t="str">
            <v>A350</v>
          </cell>
          <cell r="F122" t="str">
            <v>A350-1000</v>
          </cell>
          <cell r="G122">
            <v>2</v>
          </cell>
          <cell r="H122" t="str">
            <v>AIR-0378</v>
          </cell>
          <cell r="I122" t="str">
            <v>A350-ADI-MLGA (PMDW)</v>
          </cell>
          <cell r="J122" t="str">
            <v>Ti-6Al-4V</v>
          </cell>
          <cell r="K122" t="str">
            <v>AIMS03-20-001</v>
          </cell>
          <cell r="N122">
            <v>120</v>
          </cell>
          <cell r="O122">
            <v>412</v>
          </cell>
          <cell r="P122">
            <v>120</v>
          </cell>
          <cell r="Q122" t="str">
            <v>Billette</v>
          </cell>
          <cell r="R122">
            <v>20.771326080000001</v>
          </cell>
          <cell r="S122" t="str">
            <v>V5755016120000</v>
          </cell>
        </row>
        <row r="123">
          <cell r="A123" t="str">
            <v>V5755016120000</v>
          </cell>
          <cell r="B123">
            <v>169</v>
          </cell>
          <cell r="C123" t="str">
            <v>Airbus SAS / Premium AEROTEC GmbH / AUBERT &amp; DUVAL PARIS</v>
          </cell>
          <cell r="D123" t="str">
            <v>A&amp;D Pamiers</v>
          </cell>
          <cell r="E123" t="str">
            <v>A350</v>
          </cell>
          <cell r="F123" t="str">
            <v>A350-900</v>
          </cell>
          <cell r="G123">
            <v>2</v>
          </cell>
          <cell r="H123" t="str">
            <v>AIR-0151</v>
          </cell>
          <cell r="I123" t="str">
            <v>A350-PAG-Main Landing Gear</v>
          </cell>
          <cell r="J123" t="str">
            <v>Ti-6Al-4V</v>
          </cell>
          <cell r="K123" t="str">
            <v>AIMS03-20-001</v>
          </cell>
          <cell r="N123">
            <v>120</v>
          </cell>
          <cell r="O123">
            <v>412</v>
          </cell>
          <cell r="P123">
            <v>120</v>
          </cell>
          <cell r="Q123" t="str">
            <v>Billette</v>
          </cell>
          <cell r="R123">
            <v>20.771326080000001</v>
          </cell>
          <cell r="S123" t="str">
            <v>V5755016120000</v>
          </cell>
        </row>
        <row r="124">
          <cell r="A124" t="str">
            <v>V5755020</v>
          </cell>
          <cell r="B124">
            <v>90</v>
          </cell>
          <cell r="C124" t="str">
            <v>Airbus SAS / AEROSPACE DYNAMICS INTERNATIONAL, INC. / AUBERT &amp; DUVAL PARIS</v>
          </cell>
          <cell r="D124" t="str">
            <v>A&amp;D Pamiers</v>
          </cell>
          <cell r="E124" t="str">
            <v>A350</v>
          </cell>
          <cell r="F124" t="str">
            <v>A350-900</v>
          </cell>
          <cell r="G124">
            <v>1.4</v>
          </cell>
          <cell r="H124" t="str">
            <v>AIR-0375</v>
          </cell>
          <cell r="I124" t="str">
            <v>A350-ADI-Gear Beam (PSWT)</v>
          </cell>
          <cell r="J124" t="str">
            <v>Ti-6Al-4V</v>
          </cell>
          <cell r="K124" t="str">
            <v>AIMS03-20-001</v>
          </cell>
          <cell r="N124">
            <v>330</v>
          </cell>
          <cell r="O124">
            <v>423</v>
          </cell>
          <cell r="P124">
            <v>330</v>
          </cell>
          <cell r="Q124" t="str">
            <v>Billette</v>
          </cell>
          <cell r="R124">
            <v>161.27712116999999</v>
          </cell>
          <cell r="S124" t="str">
            <v>V5755020</v>
          </cell>
        </row>
        <row r="125">
          <cell r="A125" t="str">
            <v>V57P 53965 212</v>
          </cell>
          <cell r="B125">
            <v>90</v>
          </cell>
          <cell r="C125" t="str">
            <v>Airbus SAS / AEROSPACE DYNAMICS INTERNATIONAL, INC. / AUBERT &amp; DUVAL PARIS</v>
          </cell>
          <cell r="D125" t="str">
            <v>A&amp;D Pamiers</v>
          </cell>
          <cell r="E125" t="str">
            <v>A350</v>
          </cell>
          <cell r="F125" t="str">
            <v>A350-900</v>
          </cell>
          <cell r="G125">
            <v>1</v>
          </cell>
          <cell r="H125" t="str">
            <v>AIR-0027</v>
          </cell>
          <cell r="I125" t="str">
            <v>A350-ADI-Pylon Under Wing (PMDW)</v>
          </cell>
          <cell r="J125" t="str">
            <v>Ti-6Al-4V</v>
          </cell>
          <cell r="K125" t="str">
            <v>AIMS03-20-001</v>
          </cell>
          <cell r="N125">
            <v>330</v>
          </cell>
          <cell r="O125">
            <v>1120</v>
          </cell>
          <cell r="P125">
            <v>330</v>
          </cell>
          <cell r="Q125" t="str">
            <v>Billette</v>
          </cell>
          <cell r="R125">
            <v>427.02216480000004</v>
          </cell>
          <cell r="S125" t="str">
            <v>V57P 53965 212</v>
          </cell>
        </row>
        <row r="126">
          <cell r="A126" t="str">
            <v>V57P 53965 213</v>
          </cell>
          <cell r="B126">
            <v>90</v>
          </cell>
          <cell r="C126" t="str">
            <v>Airbus SAS / AEROSPACE DYNAMICS INTERNATIONAL, INC. / AUBERT &amp; DUVAL PARIS</v>
          </cell>
          <cell r="D126" t="str">
            <v>A&amp;D Pamiers</v>
          </cell>
          <cell r="E126" t="str">
            <v>A350</v>
          </cell>
          <cell r="F126" t="str">
            <v>A350-900</v>
          </cell>
          <cell r="G126">
            <v>1</v>
          </cell>
          <cell r="H126" t="str">
            <v>AIR-0027</v>
          </cell>
          <cell r="I126" t="str">
            <v>A350-ADI-Pylon Under Wing (PMDW)</v>
          </cell>
          <cell r="J126" t="str">
            <v>Ti-6Al-4V</v>
          </cell>
          <cell r="K126" t="str">
            <v>AIMS03-20-001</v>
          </cell>
          <cell r="N126">
            <v>330</v>
          </cell>
          <cell r="O126">
            <v>1120</v>
          </cell>
          <cell r="P126">
            <v>330</v>
          </cell>
          <cell r="Q126" t="str">
            <v>Billette</v>
          </cell>
          <cell r="R126">
            <v>427.02216480000004</v>
          </cell>
          <cell r="S126" t="str">
            <v>V57P 53965 213</v>
          </cell>
        </row>
        <row r="127">
          <cell r="A127" t="str">
            <v>V57P 53965 214</v>
          </cell>
          <cell r="B127">
            <v>90</v>
          </cell>
          <cell r="C127" t="str">
            <v>Airbus SAS / AEROSPACE DYNAMICS INTERNATIONAL, INC. / AUBERT &amp; DUVAL PARIS</v>
          </cell>
          <cell r="D127" t="str">
            <v>A&amp;D Pamiers</v>
          </cell>
          <cell r="E127" t="str">
            <v>A350</v>
          </cell>
          <cell r="F127" t="str">
            <v>A350-900</v>
          </cell>
          <cell r="G127">
            <v>1</v>
          </cell>
          <cell r="H127" t="str">
            <v>AIR-0027</v>
          </cell>
          <cell r="I127" t="str">
            <v>A350-ADI-Pylon Under Wing (PMDW)</v>
          </cell>
          <cell r="J127" t="str">
            <v>Ti-6Al-4V</v>
          </cell>
          <cell r="K127" t="str">
            <v>AIMS03-20-001</v>
          </cell>
          <cell r="N127">
            <v>330</v>
          </cell>
          <cell r="O127">
            <v>947</v>
          </cell>
          <cell r="P127">
            <v>330</v>
          </cell>
          <cell r="Q127" t="str">
            <v>Billette</v>
          </cell>
          <cell r="R127">
            <v>361.06249113000007</v>
          </cell>
          <cell r="S127" t="str">
            <v>V57P 53965 214</v>
          </cell>
        </row>
        <row r="128">
          <cell r="A128" t="str">
            <v>V57P 53965 215</v>
          </cell>
          <cell r="B128">
            <v>90</v>
          </cell>
          <cell r="C128" t="str">
            <v>Airbus SAS / AEROSPACE DYNAMICS INTERNATIONAL, INC. / AUBERT &amp; DUVAL PARIS</v>
          </cell>
          <cell r="D128" t="str">
            <v>A&amp;D Pamiers</v>
          </cell>
          <cell r="E128" t="str">
            <v>A350</v>
          </cell>
          <cell r="F128" t="str">
            <v>A350-900</v>
          </cell>
          <cell r="G128">
            <v>1</v>
          </cell>
          <cell r="H128" t="str">
            <v>AIR-0027</v>
          </cell>
          <cell r="I128" t="str">
            <v>A350-ADI-Pylon Under Wing (PMDW)</v>
          </cell>
          <cell r="J128" t="str">
            <v>Ti-6Al-4V</v>
          </cell>
          <cell r="K128" t="str">
            <v>AIMS03-20-001</v>
          </cell>
          <cell r="N128">
            <v>330</v>
          </cell>
          <cell r="O128">
            <v>947</v>
          </cell>
          <cell r="P128">
            <v>330</v>
          </cell>
          <cell r="Q128" t="str">
            <v>Billette</v>
          </cell>
          <cell r="R128">
            <v>361.06249113000007</v>
          </cell>
          <cell r="S128" t="str">
            <v>V57P 53965 215</v>
          </cell>
        </row>
      </sheetData>
      <sheetData sheetId="4">
        <row r="1">
          <cell r="P1" t="str">
            <v>Partages Lingots</v>
          </cell>
        </row>
        <row r="2">
          <cell r="O2" t="str">
            <v>Yield</v>
          </cell>
          <cell r="P2" t="str">
            <v>uktmp</v>
          </cell>
          <cell r="Q2" t="str">
            <v>EcoTi</v>
          </cell>
        </row>
        <row r="3">
          <cell r="O3">
            <v>0.8</v>
          </cell>
          <cell r="P3">
            <v>1</v>
          </cell>
          <cell r="Q3">
            <v>0</v>
          </cell>
        </row>
        <row r="4">
          <cell r="O4">
            <v>0.8</v>
          </cell>
          <cell r="P4">
            <v>1</v>
          </cell>
          <cell r="Q4">
            <v>0</v>
          </cell>
        </row>
        <row r="5">
          <cell r="O5">
            <v>0.8</v>
          </cell>
          <cell r="P5">
            <v>1</v>
          </cell>
          <cell r="Q5">
            <v>0</v>
          </cell>
        </row>
        <row r="6">
          <cell r="O6">
            <v>0.8</v>
          </cell>
          <cell r="P6">
            <v>1</v>
          </cell>
          <cell r="Q6">
            <v>0</v>
          </cell>
        </row>
        <row r="7">
          <cell r="O7">
            <v>0.8</v>
          </cell>
          <cell r="P7">
            <v>0</v>
          </cell>
          <cell r="Q7">
            <v>1</v>
          </cell>
        </row>
        <row r="8">
          <cell r="O8">
            <v>0.8</v>
          </cell>
          <cell r="P8">
            <v>0.3</v>
          </cell>
          <cell r="Q8">
            <v>0.7</v>
          </cell>
        </row>
        <row r="9">
          <cell r="O9">
            <v>0.8</v>
          </cell>
          <cell r="P9">
            <v>1</v>
          </cell>
          <cell r="Q9">
            <v>0</v>
          </cell>
        </row>
        <row r="10">
          <cell r="O10">
            <v>0.9</v>
          </cell>
          <cell r="P10">
            <v>1</v>
          </cell>
          <cell r="Q10">
            <v>0</v>
          </cell>
        </row>
        <row r="11">
          <cell r="O11">
            <v>0.8</v>
          </cell>
          <cell r="P11">
            <v>1</v>
          </cell>
          <cell r="Q11">
            <v>0</v>
          </cell>
        </row>
        <row r="12">
          <cell r="O12">
            <v>0.8</v>
          </cell>
          <cell r="P12">
            <v>0.5</v>
          </cell>
          <cell r="Q12">
            <v>0.5</v>
          </cell>
        </row>
        <row r="13">
          <cell r="O13">
            <v>0.8</v>
          </cell>
          <cell r="P13">
            <v>1</v>
          </cell>
          <cell r="Q13">
            <v>0</v>
          </cell>
        </row>
        <row r="14">
          <cell r="O14">
            <v>0.8</v>
          </cell>
          <cell r="P14">
            <v>0.5</v>
          </cell>
          <cell r="Q14">
            <v>0.5</v>
          </cell>
        </row>
        <row r="15">
          <cell r="O15">
            <v>0.8</v>
          </cell>
          <cell r="P15">
            <v>1</v>
          </cell>
          <cell r="Q15">
            <v>0</v>
          </cell>
        </row>
        <row r="16">
          <cell r="O16">
            <v>0.8</v>
          </cell>
          <cell r="P16">
            <v>0.2</v>
          </cell>
          <cell r="Q16">
            <v>0.8</v>
          </cell>
        </row>
        <row r="17">
          <cell r="O17">
            <v>0.9</v>
          </cell>
          <cell r="P17">
            <v>1</v>
          </cell>
          <cell r="Q17">
            <v>0</v>
          </cell>
        </row>
        <row r="18">
          <cell r="O18">
            <v>0.8</v>
          </cell>
          <cell r="P18">
            <v>1</v>
          </cell>
          <cell r="Q18">
            <v>0</v>
          </cell>
        </row>
        <row r="19">
          <cell r="O19">
            <v>0.8</v>
          </cell>
          <cell r="P19">
            <v>0.5</v>
          </cell>
          <cell r="Q19">
            <v>0.5</v>
          </cell>
        </row>
        <row r="20">
          <cell r="O20">
            <v>0.8</v>
          </cell>
          <cell r="P20">
            <v>0.5</v>
          </cell>
          <cell r="Q20">
            <v>0.5</v>
          </cell>
        </row>
        <row r="21">
          <cell r="O21">
            <v>0.85</v>
          </cell>
          <cell r="P21">
            <v>0.75</v>
          </cell>
          <cell r="Q21">
            <v>0.25</v>
          </cell>
        </row>
        <row r="22">
          <cell r="O22">
            <v>0.8</v>
          </cell>
          <cell r="P22">
            <v>0.7</v>
          </cell>
          <cell r="Q22">
            <v>0.30000000000000004</v>
          </cell>
        </row>
        <row r="23">
          <cell r="O23">
            <v>0.85</v>
          </cell>
          <cell r="P23">
            <v>1</v>
          </cell>
          <cell r="Q23">
            <v>0</v>
          </cell>
        </row>
        <row r="24">
          <cell r="O24">
            <v>0.8</v>
          </cell>
          <cell r="P24">
            <v>0</v>
          </cell>
          <cell r="Q24">
            <v>1</v>
          </cell>
        </row>
        <row r="25">
          <cell r="O25">
            <v>0.8</v>
          </cell>
          <cell r="P25">
            <v>0.2</v>
          </cell>
          <cell r="Q25">
            <v>0.8</v>
          </cell>
        </row>
        <row r="26">
          <cell r="O26">
            <v>0.75</v>
          </cell>
          <cell r="P26">
            <v>0.7</v>
          </cell>
          <cell r="Q26">
            <v>0.30000000000000004</v>
          </cell>
        </row>
        <row r="27">
          <cell r="O27">
            <v>0.8</v>
          </cell>
          <cell r="P27">
            <v>0.2</v>
          </cell>
          <cell r="Q27">
            <v>0.8</v>
          </cell>
        </row>
        <row r="28">
          <cell r="O28">
            <v>0.75</v>
          </cell>
          <cell r="P28">
            <v>0</v>
          </cell>
          <cell r="Q28">
            <v>1</v>
          </cell>
        </row>
        <row r="29">
          <cell r="O29">
            <v>0.75</v>
          </cell>
          <cell r="P29">
            <v>1</v>
          </cell>
          <cell r="Q29">
            <v>0</v>
          </cell>
        </row>
        <row r="30">
          <cell r="O30">
            <v>0.75</v>
          </cell>
          <cell r="P30">
            <v>0.5</v>
          </cell>
          <cell r="Q30">
            <v>0.5</v>
          </cell>
        </row>
        <row r="31">
          <cell r="O31">
            <v>0.8</v>
          </cell>
          <cell r="P31">
            <v>0.2</v>
          </cell>
          <cell r="Q31">
            <v>0.8</v>
          </cell>
        </row>
        <row r="32">
          <cell r="O32">
            <v>0.75</v>
          </cell>
          <cell r="P32">
            <v>0.5</v>
          </cell>
          <cell r="Q32">
            <v>0.5</v>
          </cell>
        </row>
        <row r="33">
          <cell r="O33">
            <v>0.8</v>
          </cell>
          <cell r="P33">
            <v>0.3</v>
          </cell>
          <cell r="Q33">
            <v>0.7</v>
          </cell>
        </row>
        <row r="34">
          <cell r="O34">
            <v>0.9</v>
          </cell>
          <cell r="P34">
            <v>0</v>
          </cell>
          <cell r="Q34">
            <v>1</v>
          </cell>
        </row>
        <row r="35">
          <cell r="O35">
            <v>0.8</v>
          </cell>
          <cell r="P35">
            <v>1</v>
          </cell>
          <cell r="Q35">
            <v>0</v>
          </cell>
        </row>
        <row r="36">
          <cell r="O36">
            <v>0.8</v>
          </cell>
          <cell r="P36">
            <v>0</v>
          </cell>
          <cell r="Q36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>
            <v>2017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BC57"/>
  <sheetViews>
    <sheetView showGridLines="0" zoomScaleNormal="100" workbookViewId="0">
      <selection activeCell="B22" sqref="B22"/>
    </sheetView>
  </sheetViews>
  <sheetFormatPr baseColWidth="10" defaultColWidth="11.42578125" defaultRowHeight="15"/>
  <cols>
    <col min="1" max="1" width="4.7109375" style="1" customWidth="1"/>
    <col min="2" max="2" width="46.42578125" style="1" customWidth="1"/>
    <col min="3" max="3" width="15.7109375" style="1" customWidth="1"/>
    <col min="4" max="4" width="10.28515625" style="1" customWidth="1"/>
    <col min="5" max="5" width="9.28515625" style="1" customWidth="1"/>
    <col min="6" max="6" width="6.7109375" style="1" customWidth="1"/>
    <col min="7" max="7" width="13.140625" style="1" customWidth="1"/>
    <col min="8" max="8" width="13.42578125" style="1" customWidth="1"/>
    <col min="9" max="9" width="12.5703125" style="1" customWidth="1"/>
    <col min="10" max="10" width="14.140625" style="1" customWidth="1"/>
    <col min="11" max="17" width="12.7109375" style="1" customWidth="1"/>
    <col min="18" max="18" width="1.85546875" style="1" customWidth="1"/>
    <col min="19" max="19" width="5.5703125" style="1" customWidth="1"/>
    <col min="20" max="20" width="5.7109375" style="20" customWidth="1"/>
    <col min="21" max="21" width="8.5703125" style="1" customWidth="1"/>
    <col min="22" max="22" width="12.5703125" style="1" customWidth="1"/>
    <col min="23" max="23" width="10.140625" style="1" customWidth="1"/>
    <col min="24" max="24" width="13.140625" style="1" customWidth="1"/>
    <col min="25" max="25" width="14.7109375" style="21" customWidth="1"/>
    <col min="26" max="26" width="4.140625" style="1" customWidth="1"/>
    <col min="27" max="34" width="11.42578125" style="20" customWidth="1"/>
    <col min="35" max="37" width="11.28515625" style="20" customWidth="1"/>
    <col min="38" max="38" width="4.28515625" style="1" customWidth="1"/>
    <col min="39" max="39" width="11.42578125" style="1" customWidth="1"/>
    <col min="40" max="41" width="14" style="1" customWidth="1"/>
    <col min="42" max="44" width="11.42578125" style="1" customWidth="1"/>
    <col min="45" max="45" width="11.42578125" style="71" customWidth="1"/>
    <col min="46" max="46" width="13" style="72" customWidth="1"/>
    <col min="47" max="47" width="14.42578125" style="73" customWidth="1"/>
    <col min="48" max="48" width="17.140625" style="13" customWidth="1"/>
    <col min="49" max="50" width="14.140625" style="14" customWidth="1"/>
    <col min="51" max="56" width="11.42578125" style="1" customWidth="1"/>
    <col min="57" max="16384" width="11.42578125" style="1"/>
  </cols>
  <sheetData>
    <row r="1" spans="1:55" ht="30.75">
      <c r="F1" s="137" t="s">
        <v>17</v>
      </c>
      <c r="G1" s="137"/>
      <c r="H1" s="137"/>
      <c r="I1" s="137"/>
      <c r="J1" s="137"/>
      <c r="K1" s="137"/>
      <c r="L1" s="2">
        <f>SUM(L7,L12,L11,L10,L9,L8,L17,L18,L24,L4,L5,L6)</f>
        <v>3238.5493203674678</v>
      </c>
      <c r="M1" s="3"/>
      <c r="N1" s="3"/>
      <c r="O1" s="3"/>
      <c r="P1" s="3"/>
      <c r="Q1" s="3"/>
      <c r="R1" s="3"/>
      <c r="T1" s="4" t="s">
        <v>18</v>
      </c>
      <c r="U1" s="5" t="s">
        <v>19</v>
      </c>
      <c r="V1" s="5"/>
      <c r="W1" s="3"/>
      <c r="X1" s="3" t="s">
        <v>20</v>
      </c>
      <c r="Y1" s="6" t="s">
        <v>21</v>
      </c>
      <c r="AA1" s="7" t="s">
        <v>22</v>
      </c>
      <c r="AB1" s="7"/>
      <c r="AC1" s="7"/>
      <c r="AD1" s="7"/>
      <c r="AE1" s="7"/>
      <c r="AF1" s="8"/>
      <c r="AG1" s="8"/>
      <c r="AH1" s="8"/>
      <c r="AI1" s="8"/>
      <c r="AJ1" s="8"/>
      <c r="AK1" s="8"/>
      <c r="AL1" s="3"/>
      <c r="AM1" s="1" t="s">
        <v>23</v>
      </c>
      <c r="AN1" s="9" t="s">
        <v>24</v>
      </c>
      <c r="AS1" s="10"/>
      <c r="AT1" s="11"/>
      <c r="AU1" s="12"/>
    </row>
    <row r="2" spans="1:55" ht="54.75" customHeight="1">
      <c r="C2" s="1" t="s">
        <v>25</v>
      </c>
      <c r="E2" s="15" t="s">
        <v>26</v>
      </c>
      <c r="F2" s="16">
        <v>2017</v>
      </c>
      <c r="G2" s="17" t="s">
        <v>27</v>
      </c>
      <c r="H2" s="17" t="s">
        <v>28</v>
      </c>
      <c r="I2" s="18" t="s">
        <v>29</v>
      </c>
      <c r="J2" s="17">
        <v>2020</v>
      </c>
      <c r="K2" s="17">
        <v>2021</v>
      </c>
      <c r="L2" s="17"/>
      <c r="M2" s="17">
        <v>2023</v>
      </c>
      <c r="N2" s="17">
        <v>2024</v>
      </c>
      <c r="O2" s="17">
        <v>2025</v>
      </c>
      <c r="P2" s="19">
        <v>2026</v>
      </c>
      <c r="Q2" s="19">
        <v>2027</v>
      </c>
      <c r="R2" s="19">
        <v>2028</v>
      </c>
      <c r="T2" s="20" t="s">
        <v>30</v>
      </c>
      <c r="U2" s="1" t="s">
        <v>31</v>
      </c>
      <c r="V2" s="1" t="s">
        <v>32</v>
      </c>
      <c r="X2" s="1" t="s">
        <v>33</v>
      </c>
      <c r="Y2" s="21" t="s">
        <v>33</v>
      </c>
      <c r="Z2" s="19"/>
      <c r="AA2" s="17">
        <v>2018</v>
      </c>
      <c r="AB2" s="17">
        <v>2019</v>
      </c>
      <c r="AC2" s="17">
        <v>2020</v>
      </c>
      <c r="AD2" s="17">
        <v>2021</v>
      </c>
      <c r="AE2" s="17">
        <v>2022</v>
      </c>
      <c r="AF2" s="17">
        <v>2023</v>
      </c>
      <c r="AG2" s="17">
        <v>2024</v>
      </c>
      <c r="AH2" s="17">
        <v>2025</v>
      </c>
      <c r="AI2" s="17">
        <v>2026</v>
      </c>
      <c r="AJ2" s="17">
        <v>2027</v>
      </c>
      <c r="AK2" s="17">
        <v>2028</v>
      </c>
      <c r="AL2" s="19"/>
      <c r="AM2" s="19">
        <v>2018</v>
      </c>
      <c r="AN2" s="19">
        <v>2019</v>
      </c>
      <c r="AO2" s="19"/>
      <c r="AP2" s="19">
        <v>2020</v>
      </c>
      <c r="AQ2" s="19">
        <v>2021</v>
      </c>
      <c r="AR2" s="19">
        <v>2022</v>
      </c>
      <c r="AS2" s="22">
        <v>2023</v>
      </c>
      <c r="AT2" s="23" t="s">
        <v>34</v>
      </c>
      <c r="AU2" s="24" t="s">
        <v>35</v>
      </c>
      <c r="AV2" s="25" t="s">
        <v>36</v>
      </c>
      <c r="AW2" s="25" t="s">
        <v>37</v>
      </c>
      <c r="AX2" s="25" t="s">
        <v>38</v>
      </c>
      <c r="AY2" s="19">
        <v>2024</v>
      </c>
      <c r="AZ2" s="19">
        <v>2025</v>
      </c>
      <c r="BA2" s="19">
        <v>2026</v>
      </c>
      <c r="BB2" s="19">
        <v>2027</v>
      </c>
      <c r="BC2" s="19">
        <v>2028</v>
      </c>
    </row>
    <row r="3" spans="1:55" ht="15" hidden="1" customHeight="1">
      <c r="A3" s="1">
        <v>0</v>
      </c>
      <c r="B3" s="1">
        <v>0</v>
      </c>
      <c r="D3" s="1" t="s">
        <v>39</v>
      </c>
      <c r="E3" s="1">
        <v>0</v>
      </c>
      <c r="F3" s="26">
        <v>0</v>
      </c>
      <c r="G3" s="20">
        <v>0</v>
      </c>
      <c r="H3" s="20"/>
      <c r="I3" s="20">
        <v>0</v>
      </c>
      <c r="J3" s="20">
        <v>0</v>
      </c>
      <c r="K3" s="20">
        <v>0</v>
      </c>
      <c r="L3" s="20">
        <v>0</v>
      </c>
      <c r="M3" s="20">
        <v>0</v>
      </c>
      <c r="N3" s="20">
        <v>0</v>
      </c>
      <c r="O3" s="20">
        <v>0</v>
      </c>
      <c r="T3" s="20">
        <v>0</v>
      </c>
      <c r="U3" s="27">
        <v>0</v>
      </c>
      <c r="V3" s="27">
        <v>0</v>
      </c>
      <c r="W3" s="27">
        <f t="shared" ref="W3:W12" si="0">+V3+U3</f>
        <v>0</v>
      </c>
      <c r="X3" s="1">
        <v>0</v>
      </c>
      <c r="Y3" s="21">
        <v>0</v>
      </c>
      <c r="Z3" s="19"/>
      <c r="AA3" s="17">
        <v>0.93</v>
      </c>
      <c r="AB3" s="17">
        <v>0.95</v>
      </c>
      <c r="AC3" s="17">
        <v>0.98</v>
      </c>
      <c r="AD3" s="17">
        <v>1</v>
      </c>
      <c r="AE3" s="17">
        <v>1</v>
      </c>
      <c r="AF3" s="17">
        <v>1</v>
      </c>
      <c r="AG3" s="17">
        <v>1</v>
      </c>
      <c r="AH3" s="17">
        <v>1</v>
      </c>
      <c r="AI3" s="17">
        <v>1</v>
      </c>
      <c r="AJ3" s="17">
        <v>1</v>
      </c>
      <c r="AK3" s="17">
        <v>1</v>
      </c>
      <c r="AL3" s="19"/>
      <c r="AM3" s="19">
        <f>AA3</f>
        <v>0.93</v>
      </c>
      <c r="AN3" s="19">
        <f>AB3</f>
        <v>0.95</v>
      </c>
      <c r="AO3" s="19"/>
      <c r="AP3" s="19">
        <f>AC3</f>
        <v>0.98</v>
      </c>
      <c r="AQ3" s="19">
        <f>AD3</f>
        <v>1</v>
      </c>
      <c r="AR3" s="19">
        <f>AE3</f>
        <v>1</v>
      </c>
      <c r="AS3" s="22">
        <f>AF3</f>
        <v>1</v>
      </c>
      <c r="AT3" s="28"/>
      <c r="AU3" s="24"/>
      <c r="AV3" s="29"/>
      <c r="AW3" s="30"/>
      <c r="AX3" s="30"/>
      <c r="AY3" s="19">
        <f>AG3</f>
        <v>1</v>
      </c>
      <c r="AZ3" s="19">
        <f>AH3</f>
        <v>1</v>
      </c>
      <c r="BA3" s="19">
        <f>AI3</f>
        <v>1</v>
      </c>
      <c r="BB3" s="19">
        <f>AJ3</f>
        <v>1</v>
      </c>
      <c r="BC3" s="19">
        <f>AK3</f>
        <v>1</v>
      </c>
    </row>
    <row r="4" spans="1:55" ht="21" hidden="1">
      <c r="A4" s="31"/>
      <c r="B4" s="21" t="s">
        <v>40</v>
      </c>
      <c r="C4" s="21" t="s">
        <v>41</v>
      </c>
      <c r="D4" s="15" t="s">
        <v>42</v>
      </c>
      <c r="E4" s="15">
        <v>1</v>
      </c>
      <c r="F4" s="32">
        <v>1994</v>
      </c>
      <c r="G4" s="33">
        <f>2157.83715642273-G9</f>
        <v>2082.83715642273</v>
      </c>
      <c r="H4" s="33">
        <v>2341</v>
      </c>
      <c r="I4" s="33">
        <f>2059-I9</f>
        <v>1999</v>
      </c>
      <c r="J4" s="33">
        <v>2386</v>
      </c>
      <c r="K4" s="34">
        <v>2403</v>
      </c>
      <c r="L4" s="35">
        <v>2405</v>
      </c>
      <c r="M4" s="33">
        <f t="shared" ref="M4:R4" si="1">L4</f>
        <v>2405</v>
      </c>
      <c r="N4" s="33">
        <f t="shared" si="1"/>
        <v>2405</v>
      </c>
      <c r="O4" s="33">
        <f t="shared" si="1"/>
        <v>2405</v>
      </c>
      <c r="P4" s="33">
        <f t="shared" si="1"/>
        <v>2405</v>
      </c>
      <c r="Q4" s="33">
        <f t="shared" si="1"/>
        <v>2405</v>
      </c>
      <c r="R4" s="33">
        <f t="shared" si="1"/>
        <v>2405</v>
      </c>
      <c r="T4" s="20">
        <v>0.8</v>
      </c>
      <c r="U4" s="36">
        <v>1</v>
      </c>
      <c r="V4" s="36">
        <f>1-U4</f>
        <v>0</v>
      </c>
      <c r="W4" s="27">
        <f t="shared" si="0"/>
        <v>1</v>
      </c>
      <c r="X4" s="20">
        <v>19</v>
      </c>
      <c r="Y4" s="37"/>
      <c r="Z4" s="38"/>
      <c r="AA4" s="33">
        <f>G4/yield/'Budget  2019 TEST'!Cormam*'Budget  2019 TEST'!uktmp</f>
        <v>2799.5123070197978</v>
      </c>
      <c r="AB4" s="33">
        <f>I4/yield/'Budget  2019 TEST'!Cormam*'Budget  2019 TEST'!uktmp</f>
        <v>2630.2631578947371</v>
      </c>
      <c r="AC4" s="33">
        <f>J4/yield/'Budget  2019 TEST'!Cormam*'Budget  2019 TEST'!uktmp</f>
        <v>3043.3673469387754</v>
      </c>
      <c r="AD4" s="33">
        <f>K4/yield/'Budget  2019 TEST'!Cormam*'Budget  2019 TEST'!uktmp</f>
        <v>3003.75</v>
      </c>
      <c r="AE4" s="33">
        <f>L4/yield/'Budget  2019 TEST'!Cormam*'Budget  2019 TEST'!uktmp</f>
        <v>3006.25</v>
      </c>
      <c r="AF4" s="33">
        <f>M4/yield/'Budget  2019 TEST'!Cormam*'Budget  2019 TEST'!uktmp</f>
        <v>3006.25</v>
      </c>
      <c r="AG4" s="33">
        <f>N4/yield/'Budget  2019 TEST'!Cormam*'Budget  2019 TEST'!uktmp</f>
        <v>3006.25</v>
      </c>
      <c r="AH4" s="33">
        <f>O4/yield/'Budget  2019 TEST'!Cormam*'Budget  2019 TEST'!uktmp</f>
        <v>3006.25</v>
      </c>
      <c r="AI4" s="33">
        <f>P4/yield/'Budget  2019 TEST'!Cormam*'Budget  2019 TEST'!uktmp</f>
        <v>3006.25</v>
      </c>
      <c r="AJ4" s="33">
        <f>Q4/yield/'Budget  2019 TEST'!Cormam*'Budget  2019 TEST'!uktmp</f>
        <v>3006.25</v>
      </c>
      <c r="AK4" s="33">
        <f>R4/yield/'Budget  2019 TEST'!Cormam*'Budget  2019 TEST'!uktmp</f>
        <v>3006.25</v>
      </c>
      <c r="AL4" s="39"/>
      <c r="AM4" s="38">
        <f>G4/'Budget  2019 TEST'!yield/'Budget  2019 TEST'!Cormam*'Budget  2019 TEST'!ecoti</f>
        <v>0</v>
      </c>
      <c r="AN4" s="38">
        <f>I4/'Budget  2019 TEST'!yield/'Budget  2019 TEST'!Cormam*'Budget  2019 TEST'!ecoti</f>
        <v>0</v>
      </c>
      <c r="AO4" s="38"/>
      <c r="AP4" s="38">
        <f>J4/'Budget  2019 TEST'!yield/'Budget  2019 TEST'!Cormam*'Budget  2019 TEST'!ecoti</f>
        <v>0</v>
      </c>
      <c r="AQ4" s="38">
        <f>K4/'Budget  2019 TEST'!yield/'Budget  2019 TEST'!Cormam*'Budget  2019 TEST'!ecoti</f>
        <v>0</v>
      </c>
      <c r="AR4" s="38">
        <f>L4/'Budget  2019 TEST'!yield/'Budget  2019 TEST'!Cormam*'Budget  2019 TEST'!ecoti</f>
        <v>0</v>
      </c>
      <c r="AS4" s="40">
        <f>M4/'Budget  2019 TEST'!yield/'Budget  2019 TEST'!Cormam*'Budget  2019 TEST'!ecoti</f>
        <v>0</v>
      </c>
      <c r="AT4" s="41">
        <f t="shared" ref="AT4:AT19" si="2">Y4</f>
        <v>0</v>
      </c>
      <c r="AU4" s="42"/>
      <c r="AV4" s="43"/>
      <c r="AW4" s="44"/>
      <c r="AX4" s="44"/>
      <c r="AY4" s="38">
        <f>N4/'Budget  2019 TEST'!yield/'Budget  2019 TEST'!Cormam*'Budget  2019 TEST'!ecoti</f>
        <v>0</v>
      </c>
      <c r="AZ4" s="38">
        <f>O4/'Budget  2019 TEST'!yield/'Budget  2019 TEST'!Cormam*'Budget  2019 TEST'!ecoti</f>
        <v>0</v>
      </c>
      <c r="BA4" s="38">
        <f>P4/'Budget  2019 TEST'!yield/'Budget  2019 TEST'!Cormam*'Budget  2019 TEST'!ecoti</f>
        <v>0</v>
      </c>
      <c r="BB4" s="38">
        <f>Q4/'Budget  2019 TEST'!yield/'Budget  2019 TEST'!Cormam*'Budget  2019 TEST'!ecoti</f>
        <v>0</v>
      </c>
      <c r="BC4" s="38">
        <f>R4/'Budget  2019 TEST'!yield/'Budget  2019 TEST'!Cormam*'Budget  2019 TEST'!ecoti</f>
        <v>0</v>
      </c>
    </row>
    <row r="5" spans="1:55" ht="21" hidden="1">
      <c r="A5" s="31"/>
      <c r="B5" s="21" t="s">
        <v>43</v>
      </c>
      <c r="C5" s="21" t="s">
        <v>41</v>
      </c>
      <c r="D5" s="15" t="s">
        <v>42</v>
      </c>
      <c r="E5" s="15">
        <v>1</v>
      </c>
      <c r="F5" s="32">
        <v>156</v>
      </c>
      <c r="G5" s="33">
        <v>55</v>
      </c>
      <c r="H5" s="33">
        <v>12</v>
      </c>
      <c r="I5" s="33">
        <v>55</v>
      </c>
      <c r="J5" s="33">
        <v>55</v>
      </c>
      <c r="K5" s="34">
        <v>55</v>
      </c>
      <c r="L5" s="35">
        <v>55</v>
      </c>
      <c r="M5" s="33">
        <v>55</v>
      </c>
      <c r="N5" s="33">
        <v>55</v>
      </c>
      <c r="O5" s="33">
        <v>55</v>
      </c>
      <c r="P5" s="33">
        <f t="shared" ref="P5:R6" si="3">O5</f>
        <v>55</v>
      </c>
      <c r="Q5" s="33">
        <f t="shared" si="3"/>
        <v>55</v>
      </c>
      <c r="R5" s="33">
        <f t="shared" si="3"/>
        <v>55</v>
      </c>
      <c r="T5" s="20">
        <f>T4</f>
        <v>0.8</v>
      </c>
      <c r="U5" s="36">
        <v>1</v>
      </c>
      <c r="V5" s="36">
        <f>1-U5</f>
        <v>0</v>
      </c>
      <c r="W5" s="27">
        <f t="shared" si="0"/>
        <v>1</v>
      </c>
      <c r="X5" s="20">
        <v>19</v>
      </c>
      <c r="Y5" s="37"/>
      <c r="Z5" s="38"/>
      <c r="AA5" s="33">
        <f>G5/yield/'Budget  2019 TEST'!Cormam*'Budget  2019 TEST'!uktmp</f>
        <v>73.924731182795696</v>
      </c>
      <c r="AB5" s="33">
        <f>I5/yield/'Budget  2019 TEST'!Cormam*'Budget  2019 TEST'!uktmp</f>
        <v>72.368421052631589</v>
      </c>
      <c r="AC5" s="33">
        <f>J5/yield/'Budget  2019 TEST'!Cormam*'Budget  2019 TEST'!uktmp</f>
        <v>70.153061224489804</v>
      </c>
      <c r="AD5" s="33">
        <f>K5/yield/'Budget  2019 TEST'!Cormam*'Budget  2019 TEST'!uktmp</f>
        <v>68.75</v>
      </c>
      <c r="AE5" s="33">
        <f>L5/yield/'Budget  2019 TEST'!Cormam*'Budget  2019 TEST'!uktmp</f>
        <v>68.75</v>
      </c>
      <c r="AF5" s="33">
        <f>M5/yield/'Budget  2019 TEST'!Cormam*'Budget  2019 TEST'!uktmp</f>
        <v>68.75</v>
      </c>
      <c r="AG5" s="33">
        <f>N5/yield/'Budget  2019 TEST'!Cormam*'Budget  2019 TEST'!uktmp</f>
        <v>68.75</v>
      </c>
      <c r="AH5" s="33">
        <f>O5/yield/'Budget  2019 TEST'!Cormam*'Budget  2019 TEST'!uktmp</f>
        <v>68.75</v>
      </c>
      <c r="AI5" s="33">
        <f>P5/yield/'Budget  2019 TEST'!Cormam*'Budget  2019 TEST'!uktmp</f>
        <v>68.75</v>
      </c>
      <c r="AJ5" s="33">
        <f>Q5/yield/'Budget  2019 TEST'!Cormam*'Budget  2019 TEST'!uktmp</f>
        <v>68.75</v>
      </c>
      <c r="AK5" s="33">
        <f>R5/yield/'Budget  2019 TEST'!Cormam*'Budget  2019 TEST'!uktmp</f>
        <v>68.75</v>
      </c>
      <c r="AL5" s="39"/>
      <c r="AM5" s="38">
        <f>G5/'Budget  2019 TEST'!yield/'Budget  2019 TEST'!Cormam*'Budget  2019 TEST'!ecoti</f>
        <v>0</v>
      </c>
      <c r="AN5" s="38">
        <f>I5/'Budget  2019 TEST'!yield/'Budget  2019 TEST'!Cormam*'Budget  2019 TEST'!ecoti</f>
        <v>0</v>
      </c>
      <c r="AO5" s="38"/>
      <c r="AP5" s="38">
        <f>J5/'Budget  2019 TEST'!yield/'Budget  2019 TEST'!Cormam*'Budget  2019 TEST'!ecoti</f>
        <v>0</v>
      </c>
      <c r="AQ5" s="38">
        <f>K5/'Budget  2019 TEST'!yield/'Budget  2019 TEST'!Cormam*'Budget  2019 TEST'!ecoti</f>
        <v>0</v>
      </c>
      <c r="AR5" s="38">
        <f>L5/'Budget  2019 TEST'!yield/'Budget  2019 TEST'!Cormam*'Budget  2019 TEST'!ecoti</f>
        <v>0</v>
      </c>
      <c r="AS5" s="40">
        <f>M5/'Budget  2019 TEST'!yield/'Budget  2019 TEST'!Cormam*'Budget  2019 TEST'!ecoti</f>
        <v>0</v>
      </c>
      <c r="AT5" s="41">
        <f t="shared" si="2"/>
        <v>0</v>
      </c>
      <c r="AU5" s="42"/>
      <c r="AV5" s="43"/>
      <c r="AW5" s="44"/>
      <c r="AX5" s="44"/>
      <c r="AY5" s="38">
        <f>N5/'Budget  2019 TEST'!yield/'Budget  2019 TEST'!Cormam*'Budget  2019 TEST'!ecoti</f>
        <v>0</v>
      </c>
      <c r="AZ5" s="38">
        <f>O5/'Budget  2019 TEST'!yield/'Budget  2019 TEST'!Cormam*'Budget  2019 TEST'!ecoti</f>
        <v>0</v>
      </c>
      <c r="BA5" s="38">
        <f>P5/'Budget  2019 TEST'!yield/'Budget  2019 TEST'!Cormam*'Budget  2019 TEST'!ecoti</f>
        <v>0</v>
      </c>
      <c r="BB5" s="38">
        <f>Q5/'Budget  2019 TEST'!yield/'Budget  2019 TEST'!Cormam*'Budget  2019 TEST'!ecoti</f>
        <v>0</v>
      </c>
      <c r="BC5" s="38">
        <f>R5/'Budget  2019 TEST'!yield/'Budget  2019 TEST'!Cormam*'Budget  2019 TEST'!ecoti</f>
        <v>0</v>
      </c>
    </row>
    <row r="6" spans="1:55" ht="21" hidden="1">
      <c r="A6" s="31"/>
      <c r="B6" s="21" t="s">
        <v>44</v>
      </c>
      <c r="C6" s="21" t="s">
        <v>41</v>
      </c>
      <c r="D6" s="15" t="s">
        <v>42</v>
      </c>
      <c r="E6" s="15">
        <v>1</v>
      </c>
      <c r="F6" s="32"/>
      <c r="G6" s="33"/>
      <c r="H6" s="33"/>
      <c r="I6" s="33">
        <v>-55</v>
      </c>
      <c r="J6" s="33">
        <v>-128</v>
      </c>
      <c r="K6" s="34">
        <v>-195.83329923986696</v>
      </c>
      <c r="L6" s="35">
        <v>-265</v>
      </c>
      <c r="M6" s="33">
        <v>-265</v>
      </c>
      <c r="N6" s="33">
        <v>-265</v>
      </c>
      <c r="O6" s="33">
        <v>-265</v>
      </c>
      <c r="P6" s="33">
        <f t="shared" si="3"/>
        <v>-265</v>
      </c>
      <c r="Q6" s="33">
        <f t="shared" si="3"/>
        <v>-265</v>
      </c>
      <c r="R6" s="33">
        <f t="shared" si="3"/>
        <v>-265</v>
      </c>
      <c r="T6" s="20">
        <v>0.8</v>
      </c>
      <c r="U6" s="36">
        <v>1</v>
      </c>
      <c r="V6" s="36">
        <v>0</v>
      </c>
      <c r="W6" s="27">
        <f t="shared" si="0"/>
        <v>1</v>
      </c>
      <c r="X6" s="20">
        <v>19</v>
      </c>
      <c r="Y6" s="37"/>
      <c r="Z6" s="38"/>
      <c r="AA6" s="33">
        <f>G6/yield/'Budget  2019 TEST'!Cormam*'Budget  2019 TEST'!uktmp</f>
        <v>0</v>
      </c>
      <c r="AB6" s="33">
        <f>I6/yield/'Budget  2019 TEST'!Cormam*'Budget  2019 TEST'!uktmp</f>
        <v>-72.368421052631589</v>
      </c>
      <c r="AC6" s="33">
        <f>J6/yield/'Budget  2019 TEST'!Cormam*'Budget  2019 TEST'!uktmp</f>
        <v>-163.26530612244898</v>
      </c>
      <c r="AD6" s="33">
        <f>K6/yield/'Budget  2019 TEST'!Cormam*'Budget  2019 TEST'!uktmp</f>
        <v>-244.7916240498337</v>
      </c>
      <c r="AE6" s="33">
        <f>L6/yield/'Budget  2019 TEST'!Cormam*'Budget  2019 TEST'!uktmp</f>
        <v>-331.25</v>
      </c>
      <c r="AF6" s="33">
        <f>M6/yield/'Budget  2019 TEST'!Cormam*'Budget  2019 TEST'!uktmp</f>
        <v>-331.25</v>
      </c>
      <c r="AG6" s="33">
        <f>N6/yield/'Budget  2019 TEST'!Cormam*'Budget  2019 TEST'!uktmp</f>
        <v>-331.25</v>
      </c>
      <c r="AH6" s="33">
        <f>O6/yield/'Budget  2019 TEST'!Cormam*'Budget  2019 TEST'!uktmp</f>
        <v>-331.25</v>
      </c>
      <c r="AI6" s="33">
        <f>P6/yield/'Budget  2019 TEST'!Cormam*'Budget  2019 TEST'!uktmp</f>
        <v>-331.25</v>
      </c>
      <c r="AJ6" s="33">
        <f>Q6/yield/'Budget  2019 TEST'!Cormam*'Budget  2019 TEST'!uktmp</f>
        <v>-331.25</v>
      </c>
      <c r="AK6" s="33">
        <f>R6/yield/'Budget  2019 TEST'!Cormam*'Budget  2019 TEST'!uktmp</f>
        <v>-331.25</v>
      </c>
      <c r="AL6" s="39"/>
      <c r="AM6" s="38">
        <f>G6/'Budget  2019 TEST'!yield/'Budget  2019 TEST'!Cormam*'Budget  2019 TEST'!ecoti</f>
        <v>0</v>
      </c>
      <c r="AN6" s="38">
        <f>I6/'Budget  2019 TEST'!yield/'Budget  2019 TEST'!Cormam*'Budget  2019 TEST'!ecoti</f>
        <v>0</v>
      </c>
      <c r="AO6" s="38"/>
      <c r="AP6" s="38">
        <f>J6/'Budget  2019 TEST'!yield/'Budget  2019 TEST'!Cormam*'Budget  2019 TEST'!ecoti</f>
        <v>0</v>
      </c>
      <c r="AQ6" s="38">
        <f>K6/'Budget  2019 TEST'!yield/'Budget  2019 TEST'!Cormam*'Budget  2019 TEST'!ecoti</f>
        <v>0</v>
      </c>
      <c r="AR6" s="38">
        <f>L6/'Budget  2019 TEST'!yield/'Budget  2019 TEST'!Cormam*'Budget  2019 TEST'!ecoti</f>
        <v>0</v>
      </c>
      <c r="AS6" s="40">
        <f>M6/'Budget  2019 TEST'!yield/'Budget  2019 TEST'!Cormam*'Budget  2019 TEST'!ecoti</f>
        <v>0</v>
      </c>
      <c r="AT6" s="41">
        <f t="shared" si="2"/>
        <v>0</v>
      </c>
      <c r="AU6" s="42"/>
      <c r="AV6" s="43"/>
      <c r="AW6" s="44"/>
      <c r="AX6" s="44"/>
      <c r="AY6" s="38">
        <f>N6/'Budget  2019 TEST'!yield/'Budget  2019 TEST'!Cormam*'Budget  2019 TEST'!ecoti</f>
        <v>0</v>
      </c>
      <c r="AZ6" s="38">
        <f>O6/'Budget  2019 TEST'!yield/'Budget  2019 TEST'!Cormam*'Budget  2019 TEST'!ecoti</f>
        <v>0</v>
      </c>
      <c r="BA6" s="38">
        <f>P6/'Budget  2019 TEST'!yield/'Budget  2019 TEST'!Cormam*'Budget  2019 TEST'!ecoti</f>
        <v>0</v>
      </c>
      <c r="BB6" s="38">
        <f>Q6/'Budget  2019 TEST'!yield/'Budget  2019 TEST'!Cormam*'Budget  2019 TEST'!ecoti</f>
        <v>0</v>
      </c>
      <c r="BC6" s="38">
        <f>R6/'Budget  2019 TEST'!yield/'Budget  2019 TEST'!Cormam*'Budget  2019 TEST'!ecoti</f>
        <v>0</v>
      </c>
    </row>
    <row r="7" spans="1:55" s="20" customFormat="1" ht="15" customHeight="1">
      <c r="A7" s="58" t="s">
        <v>45</v>
      </c>
      <c r="B7" s="37" t="s">
        <v>67</v>
      </c>
      <c r="C7" s="37" t="s">
        <v>68</v>
      </c>
      <c r="D7" s="46" t="s">
        <v>42</v>
      </c>
      <c r="E7" s="46">
        <v>3</v>
      </c>
      <c r="F7" s="33">
        <v>0</v>
      </c>
      <c r="G7" s="33">
        <v>5</v>
      </c>
      <c r="H7" s="33"/>
      <c r="I7" s="33">
        <v>30</v>
      </c>
      <c r="J7" s="33">
        <v>100</v>
      </c>
      <c r="K7" s="34">
        <v>150</v>
      </c>
      <c r="L7" s="59">
        <v>200</v>
      </c>
      <c r="M7" s="33">
        <v>200</v>
      </c>
      <c r="N7" s="33">
        <v>200</v>
      </c>
      <c r="O7" s="33">
        <v>200</v>
      </c>
      <c r="P7" s="33">
        <v>250</v>
      </c>
      <c r="Q7" s="33">
        <v>300</v>
      </c>
      <c r="R7" s="33">
        <v>350</v>
      </c>
      <c r="T7" s="20">
        <v>0.8</v>
      </c>
      <c r="U7" s="36">
        <v>0</v>
      </c>
      <c r="V7" s="36">
        <f t="shared" ref="V7:V12" si="4">1-U7</f>
        <v>1</v>
      </c>
      <c r="W7" s="36">
        <f t="shared" si="0"/>
        <v>1</v>
      </c>
      <c r="X7" s="20">
        <v>16</v>
      </c>
      <c r="Y7" s="37">
        <v>14.26</v>
      </c>
      <c r="Z7" s="33"/>
      <c r="AA7" s="33">
        <f>G7/yield/'Budget  2019 TEST'!Cormam*'Budget  2019 TEST'!uktmp</f>
        <v>0</v>
      </c>
      <c r="AB7" s="33">
        <f>I7/yield/'Budget  2019 TEST'!Cormam*'Budget  2019 TEST'!uktmp</f>
        <v>0</v>
      </c>
      <c r="AC7" s="33">
        <f>J7/yield/'Budget  2019 TEST'!Cormam*'Budget  2019 TEST'!uktmp</f>
        <v>0</v>
      </c>
      <c r="AD7" s="33">
        <f>K7/yield/'Budget  2019 TEST'!Cormam*'Budget  2019 TEST'!uktmp</f>
        <v>0</v>
      </c>
      <c r="AE7" s="33">
        <f>L7/yield/'Budget  2019 TEST'!Cormam*'Budget  2019 TEST'!uktmp</f>
        <v>0</v>
      </c>
      <c r="AF7" s="33">
        <f>M7/yield/'Budget  2019 TEST'!Cormam*'Budget  2019 TEST'!uktmp</f>
        <v>0</v>
      </c>
      <c r="AG7" s="33">
        <f>N7/yield/'Budget  2019 TEST'!Cormam*'Budget  2019 TEST'!uktmp</f>
        <v>0</v>
      </c>
      <c r="AH7" s="33">
        <f>O7/yield/'Budget  2019 TEST'!Cormam*'Budget  2019 TEST'!uktmp</f>
        <v>0</v>
      </c>
      <c r="AI7" s="33">
        <f>P7/yield/'Budget  2019 TEST'!Cormam*'Budget  2019 TEST'!uktmp</f>
        <v>0</v>
      </c>
      <c r="AJ7" s="33">
        <f>Q7/yield/'Budget  2019 TEST'!Cormam*'Budget  2019 TEST'!uktmp</f>
        <v>0</v>
      </c>
      <c r="AK7" s="33">
        <f>R7/yield/'Budget  2019 TEST'!Cormam*'Budget  2019 TEST'!uktmp</f>
        <v>0</v>
      </c>
      <c r="AL7" s="47"/>
      <c r="AM7" s="33">
        <f>G7/'Budget  2019 TEST'!yield/'Budget  2019 TEST'!Cormam*'Budget  2019 TEST'!ecoti</f>
        <v>6.7204301075268811</v>
      </c>
      <c r="AN7" s="33">
        <f>I7/'Budget  2019 TEST'!yield/'Budget  2019 TEST'!Cormam*'Budget  2019 TEST'!ecoti</f>
        <v>39.473684210526315</v>
      </c>
      <c r="AO7" s="48">
        <f>AN7*Y7</f>
        <v>562.8947368421052</v>
      </c>
      <c r="AP7" s="33">
        <f>J7/'Budget  2019 TEST'!yield/'Budget  2019 TEST'!Cormam*'Budget  2019 TEST'!ecoti</f>
        <v>127.55102040816327</v>
      </c>
      <c r="AQ7" s="33">
        <f>K7/'Budget  2019 TEST'!yield/'Budget  2019 TEST'!Cormam*'Budget  2019 TEST'!ecoti</f>
        <v>187.5</v>
      </c>
      <c r="AR7" s="33">
        <f>L7/'Budget  2019 TEST'!yield/'Budget  2019 TEST'!Cormam*'Budget  2019 TEST'!ecoti</f>
        <v>250</v>
      </c>
      <c r="AS7" s="49">
        <f>M7/'Budget  2019 TEST'!yield/'Budget  2019 TEST'!Cormam*'Budget  2019 TEST'!ecoti</f>
        <v>250</v>
      </c>
      <c r="AT7" s="41">
        <f t="shared" si="2"/>
        <v>14.26</v>
      </c>
      <c r="AU7" s="42">
        <f t="shared" ref="AU7:AU39" si="5">AT7*AS7</f>
        <v>3565</v>
      </c>
      <c r="AV7" s="41">
        <f>AT7</f>
        <v>14.26</v>
      </c>
      <c r="AW7" s="50" t="s">
        <v>47</v>
      </c>
      <c r="AX7" s="42">
        <f t="shared" ref="AX7:AX39" si="6">AS7*AV7</f>
        <v>3565</v>
      </c>
      <c r="AY7" s="33">
        <f>N7/'Budget  2019 TEST'!yield/'Budget  2019 TEST'!Cormam*'Budget  2019 TEST'!ecoti</f>
        <v>250</v>
      </c>
      <c r="AZ7" s="33">
        <f>O7/'Budget  2019 TEST'!yield/'Budget  2019 TEST'!Cormam*'Budget  2019 TEST'!ecoti</f>
        <v>250</v>
      </c>
      <c r="BA7" s="33">
        <f>P7/'Budget  2019 TEST'!yield/'Budget  2019 TEST'!Cormam*'Budget  2019 TEST'!ecoti</f>
        <v>312.5</v>
      </c>
      <c r="BB7" s="33">
        <f>Q7/'Budget  2019 TEST'!yield/'Budget  2019 TEST'!Cormam*'Budget  2019 TEST'!ecoti</f>
        <v>375</v>
      </c>
      <c r="BC7" s="33">
        <f>R7/'Budget  2019 TEST'!yield/'Budget  2019 TEST'!Cormam*'Budget  2019 TEST'!ecoti</f>
        <v>437.5</v>
      </c>
    </row>
    <row r="8" spans="1:55" ht="21" hidden="1">
      <c r="A8" s="31"/>
      <c r="B8" s="21" t="s">
        <v>48</v>
      </c>
      <c r="C8" s="21" t="s">
        <v>41</v>
      </c>
      <c r="D8" s="15" t="s">
        <v>42</v>
      </c>
      <c r="E8" s="15">
        <v>1</v>
      </c>
      <c r="F8" s="32">
        <v>0</v>
      </c>
      <c r="G8" s="33">
        <f>-G7</f>
        <v>-5</v>
      </c>
      <c r="H8" s="33"/>
      <c r="I8" s="33">
        <f>-I7</f>
        <v>-30</v>
      </c>
      <c r="J8" s="33">
        <v>-100</v>
      </c>
      <c r="K8" s="34">
        <v>-128.58289384978801</v>
      </c>
      <c r="L8" s="35">
        <v>-137.450679632532</v>
      </c>
      <c r="M8" s="33">
        <v>-141.88457252390401</v>
      </c>
      <c r="N8" s="33">
        <v>-141.88457252390401</v>
      </c>
      <c r="O8" s="33">
        <v>-141.88457252390401</v>
      </c>
      <c r="P8" s="33">
        <f>O8</f>
        <v>-141.88457252390401</v>
      </c>
      <c r="Q8" s="33">
        <f>P8</f>
        <v>-141.88457252390401</v>
      </c>
      <c r="R8" s="33">
        <f>Q8</f>
        <v>-141.88457252390401</v>
      </c>
      <c r="T8" s="20">
        <v>0.8</v>
      </c>
      <c r="U8" s="36">
        <v>1</v>
      </c>
      <c r="V8" s="36">
        <f t="shared" si="4"/>
        <v>0</v>
      </c>
      <c r="W8" s="27">
        <f t="shared" si="0"/>
        <v>1</v>
      </c>
      <c r="X8" s="20">
        <v>19</v>
      </c>
      <c r="Y8" s="37"/>
      <c r="Z8" s="38"/>
      <c r="AA8" s="33">
        <f>G8/yield/'Budget  2019 TEST'!Cormam*'Budget  2019 TEST'!uktmp</f>
        <v>-6.7204301075268811</v>
      </c>
      <c r="AB8" s="33">
        <f>I8/yield/'Budget  2019 TEST'!Cormam*'Budget  2019 TEST'!uktmp</f>
        <v>-39.473684210526315</v>
      </c>
      <c r="AC8" s="33">
        <f>J8/yield/'Budget  2019 TEST'!Cormam*'Budget  2019 TEST'!uktmp</f>
        <v>-127.55102040816327</v>
      </c>
      <c r="AD8" s="33">
        <f>K8/yield/'Budget  2019 TEST'!Cormam*'Budget  2019 TEST'!uktmp</f>
        <v>-160.728617312235</v>
      </c>
      <c r="AE8" s="33">
        <f>L8/yield/'Budget  2019 TEST'!Cormam*'Budget  2019 TEST'!uktmp</f>
        <v>-171.813349540665</v>
      </c>
      <c r="AF8" s="33">
        <f>M8/yield/'Budget  2019 TEST'!Cormam*'Budget  2019 TEST'!uktmp</f>
        <v>-177.35571565488002</v>
      </c>
      <c r="AG8" s="33">
        <f>N8/yield/'Budget  2019 TEST'!Cormam*'Budget  2019 TEST'!uktmp</f>
        <v>-177.35571565488002</v>
      </c>
      <c r="AH8" s="33">
        <f>O8/yield/'Budget  2019 TEST'!Cormam*'Budget  2019 TEST'!uktmp</f>
        <v>-177.35571565488002</v>
      </c>
      <c r="AI8" s="33">
        <f>P8/yield/'Budget  2019 TEST'!Cormam*'Budget  2019 TEST'!uktmp</f>
        <v>-177.35571565488002</v>
      </c>
      <c r="AJ8" s="33">
        <f>Q8/yield/'Budget  2019 TEST'!Cormam*'Budget  2019 TEST'!uktmp</f>
        <v>-177.35571565488002</v>
      </c>
      <c r="AK8" s="33">
        <f>R8/yield/'Budget  2019 TEST'!Cormam*'Budget  2019 TEST'!uktmp</f>
        <v>-177.35571565488002</v>
      </c>
      <c r="AL8" s="39"/>
      <c r="AM8" s="38">
        <f>G8/'Budget  2019 TEST'!yield/'Budget  2019 TEST'!Cormam*'Budget  2019 TEST'!ecoti</f>
        <v>0</v>
      </c>
      <c r="AN8" s="38">
        <f>I8/'Budget  2019 TEST'!yield/'Budget  2019 TEST'!Cormam*'Budget  2019 TEST'!ecoti</f>
        <v>0</v>
      </c>
      <c r="AO8" s="38"/>
      <c r="AP8" s="38">
        <f>J8/'Budget  2019 TEST'!yield/'Budget  2019 TEST'!Cormam*'Budget  2019 TEST'!ecoti</f>
        <v>0</v>
      </c>
      <c r="AQ8" s="38">
        <f>K8/'Budget  2019 TEST'!yield/'Budget  2019 TEST'!Cormam*'Budget  2019 TEST'!ecoti</f>
        <v>0</v>
      </c>
      <c r="AR8" s="38">
        <f>L8/'Budget  2019 TEST'!yield/'Budget  2019 TEST'!Cormam*'Budget  2019 TEST'!ecoti</f>
        <v>0</v>
      </c>
      <c r="AS8" s="40">
        <f>M8/'Budget  2019 TEST'!yield/'Budget  2019 TEST'!Cormam*'Budget  2019 TEST'!ecoti</f>
        <v>0</v>
      </c>
      <c r="AT8" s="41">
        <f t="shared" si="2"/>
        <v>0</v>
      </c>
      <c r="AU8" s="42">
        <f t="shared" si="5"/>
        <v>0</v>
      </c>
      <c r="AV8" s="41">
        <f>AT8</f>
        <v>0</v>
      </c>
      <c r="AW8" s="50" t="s">
        <v>47</v>
      </c>
      <c r="AX8" s="42">
        <f t="shared" si="6"/>
        <v>0</v>
      </c>
      <c r="AY8" s="38">
        <f>N8/'Budget  2019 TEST'!yield/'Budget  2019 TEST'!Cormam*'Budget  2019 TEST'!ecoti</f>
        <v>0</v>
      </c>
      <c r="AZ8" s="38">
        <f>O8/'Budget  2019 TEST'!yield/'Budget  2019 TEST'!Cormam*'Budget  2019 TEST'!ecoti</f>
        <v>0</v>
      </c>
      <c r="BA8" s="38">
        <f>P8/'Budget  2019 TEST'!yield/'Budget  2019 TEST'!Cormam*'Budget  2019 TEST'!ecoti</f>
        <v>0</v>
      </c>
      <c r="BB8" s="38">
        <f>Q8/'Budget  2019 TEST'!yield/'Budget  2019 TEST'!Cormam*'Budget  2019 TEST'!ecoti</f>
        <v>0</v>
      </c>
      <c r="BC8" s="38">
        <f>R8/'Budget  2019 TEST'!yield/'Budget  2019 TEST'!Cormam*'Budget  2019 TEST'!ecoti</f>
        <v>0</v>
      </c>
    </row>
    <row r="9" spans="1:55" ht="21" hidden="1">
      <c r="A9" s="31"/>
      <c r="B9" s="21" t="s">
        <v>49</v>
      </c>
      <c r="C9" s="21" t="s">
        <v>41</v>
      </c>
      <c r="D9" s="15" t="s">
        <v>42</v>
      </c>
      <c r="E9" s="15">
        <v>1</v>
      </c>
      <c r="F9" s="32">
        <v>0</v>
      </c>
      <c r="G9" s="33">
        <v>75</v>
      </c>
      <c r="H9" s="33">
        <v>60</v>
      </c>
      <c r="I9" s="33">
        <v>60</v>
      </c>
      <c r="J9" s="33">
        <v>100</v>
      </c>
      <c r="K9" s="34">
        <v>150</v>
      </c>
      <c r="L9" s="35">
        <v>150</v>
      </c>
      <c r="M9" s="33">
        <v>150</v>
      </c>
      <c r="N9" s="33">
        <v>150</v>
      </c>
      <c r="O9" s="33">
        <v>150</v>
      </c>
      <c r="P9" s="33">
        <v>200</v>
      </c>
      <c r="Q9" s="33">
        <v>250</v>
      </c>
      <c r="R9" s="33">
        <v>300</v>
      </c>
      <c r="T9" s="20">
        <v>0.8</v>
      </c>
      <c r="U9" s="36">
        <v>1</v>
      </c>
      <c r="V9" s="36">
        <f t="shared" si="4"/>
        <v>0</v>
      </c>
      <c r="W9" s="27">
        <f t="shared" si="0"/>
        <v>1</v>
      </c>
      <c r="X9" s="20">
        <v>19</v>
      </c>
      <c r="Y9" s="37"/>
      <c r="Z9" s="38"/>
      <c r="AA9" s="33">
        <f>G9/yield/'Budget  2019 TEST'!Cormam*'Budget  2019 TEST'!uktmp</f>
        <v>100.80645161290322</v>
      </c>
      <c r="AB9" s="33">
        <f>I9/yield/'Budget  2019 TEST'!Cormam*'Budget  2019 TEST'!uktmp</f>
        <v>78.94736842105263</v>
      </c>
      <c r="AC9" s="33">
        <f>J9/yield/'Budget  2019 TEST'!Cormam*'Budget  2019 TEST'!uktmp</f>
        <v>127.55102040816327</v>
      </c>
      <c r="AD9" s="33">
        <f>K9/yield/'Budget  2019 TEST'!Cormam*'Budget  2019 TEST'!uktmp</f>
        <v>187.5</v>
      </c>
      <c r="AE9" s="33">
        <f>L9/yield/'Budget  2019 TEST'!Cormam*'Budget  2019 TEST'!uktmp</f>
        <v>187.5</v>
      </c>
      <c r="AF9" s="33">
        <f>M9/yield/'Budget  2019 TEST'!Cormam*'Budget  2019 TEST'!uktmp</f>
        <v>187.5</v>
      </c>
      <c r="AG9" s="33">
        <f>N9/yield/'Budget  2019 TEST'!Cormam*'Budget  2019 TEST'!uktmp</f>
        <v>187.5</v>
      </c>
      <c r="AH9" s="33">
        <f>O9/yield/'Budget  2019 TEST'!Cormam*'Budget  2019 TEST'!uktmp</f>
        <v>187.5</v>
      </c>
      <c r="AI9" s="33">
        <f>P9/yield/'Budget  2019 TEST'!Cormam*'Budget  2019 TEST'!uktmp</f>
        <v>250</v>
      </c>
      <c r="AJ9" s="33">
        <f>Q9/yield/'Budget  2019 TEST'!Cormam*'Budget  2019 TEST'!uktmp</f>
        <v>312.5</v>
      </c>
      <c r="AK9" s="33">
        <f>R9/yield/'Budget  2019 TEST'!Cormam*'Budget  2019 TEST'!uktmp</f>
        <v>375</v>
      </c>
      <c r="AL9" s="39"/>
      <c r="AM9" s="38">
        <f>G9/'Budget  2019 TEST'!yield/'Budget  2019 TEST'!Cormam*'Budget  2019 TEST'!ecoti</f>
        <v>0</v>
      </c>
      <c r="AN9" s="38">
        <f>I9/'Budget  2019 TEST'!yield/'Budget  2019 TEST'!Cormam*'Budget  2019 TEST'!ecoti</f>
        <v>0</v>
      </c>
      <c r="AO9" s="38"/>
      <c r="AP9" s="38">
        <f>J9/'Budget  2019 TEST'!yield/'Budget  2019 TEST'!Cormam*'Budget  2019 TEST'!ecoti</f>
        <v>0</v>
      </c>
      <c r="AQ9" s="38">
        <f>K9/'Budget  2019 TEST'!yield/'Budget  2019 TEST'!Cormam*'Budget  2019 TEST'!ecoti</f>
        <v>0</v>
      </c>
      <c r="AR9" s="38">
        <f>L9/'Budget  2019 TEST'!yield/'Budget  2019 TEST'!Cormam*'Budget  2019 TEST'!ecoti</f>
        <v>0</v>
      </c>
      <c r="AS9" s="40">
        <f>M9/'Budget  2019 TEST'!yield/'Budget  2019 TEST'!Cormam*'Budget  2019 TEST'!ecoti</f>
        <v>0</v>
      </c>
      <c r="AT9" s="41">
        <f t="shared" si="2"/>
        <v>0</v>
      </c>
      <c r="AU9" s="42">
        <f t="shared" si="5"/>
        <v>0</v>
      </c>
      <c r="AV9" s="41">
        <f>AT9</f>
        <v>0</v>
      </c>
      <c r="AW9" s="50" t="s">
        <v>47</v>
      </c>
      <c r="AX9" s="42">
        <f t="shared" si="6"/>
        <v>0</v>
      </c>
      <c r="AY9" s="38">
        <f>N9/'Budget  2019 TEST'!yield/'Budget  2019 TEST'!Cormam*'Budget  2019 TEST'!ecoti</f>
        <v>0</v>
      </c>
      <c r="AZ9" s="38">
        <f>O9/'Budget  2019 TEST'!yield/'Budget  2019 TEST'!Cormam*'Budget  2019 TEST'!ecoti</f>
        <v>0</v>
      </c>
      <c r="BA9" s="38">
        <f>P9/'Budget  2019 TEST'!yield/'Budget  2019 TEST'!Cormam*'Budget  2019 TEST'!ecoti</f>
        <v>0</v>
      </c>
      <c r="BB9" s="38">
        <f>Q9/'Budget  2019 TEST'!yield/'Budget  2019 TEST'!Cormam*'Budget  2019 TEST'!ecoti</f>
        <v>0</v>
      </c>
      <c r="BC9" s="38">
        <f>R9/'Budget  2019 TEST'!yield/'Budget  2019 TEST'!Cormam*'Budget  2019 TEST'!ecoti</f>
        <v>0</v>
      </c>
    </row>
    <row r="10" spans="1:55" ht="21" hidden="1">
      <c r="A10" s="31"/>
      <c r="B10" s="21" t="s">
        <v>50</v>
      </c>
      <c r="C10" s="21" t="s">
        <v>41</v>
      </c>
      <c r="D10" s="15" t="s">
        <v>42</v>
      </c>
      <c r="E10" s="15">
        <v>1</v>
      </c>
      <c r="F10" s="32">
        <v>11</v>
      </c>
      <c r="G10" s="33">
        <v>10</v>
      </c>
      <c r="H10" s="33">
        <v>0</v>
      </c>
      <c r="I10" s="33">
        <v>20</v>
      </c>
      <c r="J10" s="33">
        <v>20</v>
      </c>
      <c r="K10" s="34">
        <f t="shared" ref="K10:R10" si="7">J10</f>
        <v>20</v>
      </c>
      <c r="L10" s="35">
        <f t="shared" si="7"/>
        <v>20</v>
      </c>
      <c r="M10" s="33">
        <f t="shared" si="7"/>
        <v>20</v>
      </c>
      <c r="N10" s="33">
        <f t="shared" si="7"/>
        <v>20</v>
      </c>
      <c r="O10" s="33">
        <f t="shared" si="7"/>
        <v>20</v>
      </c>
      <c r="P10" s="33">
        <f t="shared" si="7"/>
        <v>20</v>
      </c>
      <c r="Q10" s="33">
        <f t="shared" si="7"/>
        <v>20</v>
      </c>
      <c r="R10" s="33">
        <f t="shared" si="7"/>
        <v>20</v>
      </c>
      <c r="T10" s="20">
        <v>0.8</v>
      </c>
      <c r="U10" s="36">
        <v>1</v>
      </c>
      <c r="V10" s="36">
        <f t="shared" si="4"/>
        <v>0</v>
      </c>
      <c r="W10" s="27">
        <f t="shared" si="0"/>
        <v>1</v>
      </c>
      <c r="X10" s="20">
        <v>19</v>
      </c>
      <c r="Y10" s="37"/>
      <c r="Z10" s="38"/>
      <c r="AA10" s="33">
        <f>G10/yield/'Budget  2019 TEST'!Cormam*'Budget  2019 TEST'!uktmp</f>
        <v>13.440860215053762</v>
      </c>
      <c r="AB10" s="33">
        <f>I10/yield/'Budget  2019 TEST'!Cormam*'Budget  2019 TEST'!uktmp</f>
        <v>26.315789473684212</v>
      </c>
      <c r="AC10" s="33">
        <f>J10/yield/'Budget  2019 TEST'!Cormam*'Budget  2019 TEST'!uktmp</f>
        <v>25.510204081632654</v>
      </c>
      <c r="AD10" s="33">
        <f>K10/yield/'Budget  2019 TEST'!Cormam*'Budget  2019 TEST'!uktmp</f>
        <v>25</v>
      </c>
      <c r="AE10" s="33">
        <f>L10/yield/'Budget  2019 TEST'!Cormam*'Budget  2019 TEST'!uktmp</f>
        <v>25</v>
      </c>
      <c r="AF10" s="33">
        <f>M10/yield/'Budget  2019 TEST'!Cormam*'Budget  2019 TEST'!uktmp</f>
        <v>25</v>
      </c>
      <c r="AG10" s="33">
        <f>N10/yield/'Budget  2019 TEST'!Cormam*'Budget  2019 TEST'!uktmp</f>
        <v>25</v>
      </c>
      <c r="AH10" s="33">
        <f>O10/yield/'Budget  2019 TEST'!Cormam*'Budget  2019 TEST'!uktmp</f>
        <v>25</v>
      </c>
      <c r="AI10" s="33">
        <f>P10/yield/'Budget  2019 TEST'!Cormam*'Budget  2019 TEST'!uktmp</f>
        <v>25</v>
      </c>
      <c r="AJ10" s="33">
        <f>Q10/yield/'Budget  2019 TEST'!Cormam*'Budget  2019 TEST'!uktmp</f>
        <v>25</v>
      </c>
      <c r="AK10" s="33">
        <f>R10/yield/'Budget  2019 TEST'!Cormam*'Budget  2019 TEST'!uktmp</f>
        <v>25</v>
      </c>
      <c r="AL10" s="39"/>
      <c r="AM10" s="38">
        <f>G10/'Budget  2019 TEST'!yield/'Budget  2019 TEST'!Cormam*'Budget  2019 TEST'!ecoti</f>
        <v>0</v>
      </c>
      <c r="AN10" s="38">
        <f>I10/'Budget  2019 TEST'!yield/'Budget  2019 TEST'!Cormam*'Budget  2019 TEST'!ecoti</f>
        <v>0</v>
      </c>
      <c r="AO10" s="38"/>
      <c r="AP10" s="38">
        <f>J10/'Budget  2019 TEST'!yield/'Budget  2019 TEST'!Cormam*'Budget  2019 TEST'!ecoti</f>
        <v>0</v>
      </c>
      <c r="AQ10" s="38">
        <f>K10/'Budget  2019 TEST'!yield/'Budget  2019 TEST'!Cormam*'Budget  2019 TEST'!ecoti</f>
        <v>0</v>
      </c>
      <c r="AR10" s="38">
        <f>L10/'Budget  2019 TEST'!yield/'Budget  2019 TEST'!Cormam*'Budget  2019 TEST'!ecoti</f>
        <v>0</v>
      </c>
      <c r="AS10" s="40">
        <f>M10/'Budget  2019 TEST'!yield/'Budget  2019 TEST'!Cormam*'Budget  2019 TEST'!ecoti</f>
        <v>0</v>
      </c>
      <c r="AT10" s="41">
        <f t="shared" si="2"/>
        <v>0</v>
      </c>
      <c r="AU10" s="42">
        <f t="shared" si="5"/>
        <v>0</v>
      </c>
      <c r="AV10" s="41">
        <f>AT10</f>
        <v>0</v>
      </c>
      <c r="AW10" s="50" t="s">
        <v>47</v>
      </c>
      <c r="AX10" s="42">
        <f t="shared" si="6"/>
        <v>0</v>
      </c>
      <c r="AY10" s="38">
        <f>N10/'Budget  2019 TEST'!yield/'Budget  2019 TEST'!Cormam*'Budget  2019 TEST'!ecoti</f>
        <v>0</v>
      </c>
      <c r="AZ10" s="38">
        <f>O10/'Budget  2019 TEST'!yield/'Budget  2019 TEST'!Cormam*'Budget  2019 TEST'!ecoti</f>
        <v>0</v>
      </c>
      <c r="BA10" s="38">
        <f>P10/'Budget  2019 TEST'!yield/'Budget  2019 TEST'!Cormam*'Budget  2019 TEST'!ecoti</f>
        <v>0</v>
      </c>
      <c r="BB10" s="38">
        <f>Q10/'Budget  2019 TEST'!yield/'Budget  2019 TEST'!Cormam*'Budget  2019 TEST'!ecoti</f>
        <v>0</v>
      </c>
      <c r="BC10" s="38">
        <f>R10/'Budget  2019 TEST'!yield/'Budget  2019 TEST'!Cormam*'Budget  2019 TEST'!ecoti</f>
        <v>0</v>
      </c>
    </row>
    <row r="11" spans="1:55" s="20" customFormat="1" ht="15" customHeight="1">
      <c r="A11" s="64" t="s">
        <v>45</v>
      </c>
      <c r="B11" s="37" t="s">
        <v>77</v>
      </c>
      <c r="C11" s="37" t="s">
        <v>68</v>
      </c>
      <c r="D11" s="46" t="s">
        <v>42</v>
      </c>
      <c r="E11" s="46">
        <v>3</v>
      </c>
      <c r="F11" s="33">
        <v>15</v>
      </c>
      <c r="G11" s="33">
        <v>0</v>
      </c>
      <c r="H11" s="33"/>
      <c r="I11" s="33">
        <v>250</v>
      </c>
      <c r="J11" s="33">
        <v>420</v>
      </c>
      <c r="K11" s="33">
        <v>450</v>
      </c>
      <c r="L11" s="59">
        <v>470</v>
      </c>
      <c r="M11" s="33">
        <v>520</v>
      </c>
      <c r="N11" s="33">
        <v>500</v>
      </c>
      <c r="O11" s="33">
        <f>N11</f>
        <v>500</v>
      </c>
      <c r="P11" s="33">
        <f>O11</f>
        <v>500</v>
      </c>
      <c r="Q11" s="33">
        <f>P11</f>
        <v>500</v>
      </c>
      <c r="R11" s="33">
        <f>Q11</f>
        <v>500</v>
      </c>
      <c r="T11" s="20">
        <v>0.8</v>
      </c>
      <c r="U11" s="36">
        <v>0</v>
      </c>
      <c r="V11" s="36">
        <f t="shared" si="4"/>
        <v>1</v>
      </c>
      <c r="W11" s="36">
        <f t="shared" si="0"/>
        <v>1</v>
      </c>
      <c r="X11" s="20">
        <v>16</v>
      </c>
      <c r="Y11" s="37">
        <v>14.5</v>
      </c>
      <c r="Z11" s="33"/>
      <c r="AA11" s="33">
        <f>G11/yield/'Budget  2019 TEST'!Cormam*'Budget  2019 TEST'!uktmp</f>
        <v>0</v>
      </c>
      <c r="AB11" s="33">
        <f>I11/yield/'Budget  2019 TEST'!Cormam*'Budget  2019 TEST'!uktmp</f>
        <v>0</v>
      </c>
      <c r="AC11" s="33">
        <f>J11/yield/'Budget  2019 TEST'!Cormam*'Budget  2019 TEST'!uktmp</f>
        <v>0</v>
      </c>
      <c r="AD11" s="33">
        <f>K11/yield/'Budget  2019 TEST'!Cormam*'Budget  2019 TEST'!uktmp</f>
        <v>0</v>
      </c>
      <c r="AE11" s="33">
        <f>L11/yield/'Budget  2019 TEST'!Cormam*'Budget  2019 TEST'!uktmp</f>
        <v>0</v>
      </c>
      <c r="AF11" s="33">
        <f>M11/yield/'Budget  2019 TEST'!Cormam*'Budget  2019 TEST'!uktmp</f>
        <v>0</v>
      </c>
      <c r="AG11" s="33">
        <f>N11/yield/'Budget  2019 TEST'!Cormam*'Budget  2019 TEST'!uktmp</f>
        <v>0</v>
      </c>
      <c r="AH11" s="33">
        <f>O11/yield/'Budget  2019 TEST'!Cormam*'Budget  2019 TEST'!uktmp</f>
        <v>0</v>
      </c>
      <c r="AI11" s="33">
        <f>P11/yield/'Budget  2019 TEST'!Cormam*'Budget  2019 TEST'!uktmp</f>
        <v>0</v>
      </c>
      <c r="AJ11" s="33">
        <f>Q11/yield/'Budget  2019 TEST'!Cormam*'Budget  2019 TEST'!uktmp</f>
        <v>0</v>
      </c>
      <c r="AK11" s="33">
        <f>R11/yield/'Budget  2019 TEST'!Cormam*'Budget  2019 TEST'!uktmp</f>
        <v>0</v>
      </c>
      <c r="AL11" s="47"/>
      <c r="AM11" s="33">
        <f>G11/'Budget  2019 TEST'!yield/'Budget  2019 TEST'!Cormam*'Budget  2019 TEST'!ecoti</f>
        <v>0</v>
      </c>
      <c r="AN11" s="53">
        <f>I11/'Budget  2019 TEST'!yield/'Budget  2019 TEST'!Cormam*'Budget  2019 TEST'!ecoti</f>
        <v>328.94736842105266</v>
      </c>
      <c r="AO11" s="48">
        <f>AN11*Y11</f>
        <v>4769.7368421052633</v>
      </c>
      <c r="AP11" s="33">
        <f>J11/'Budget  2019 TEST'!yield/'Budget  2019 TEST'!Cormam*'Budget  2019 TEST'!ecoti</f>
        <v>535.71428571428578</v>
      </c>
      <c r="AQ11" s="33">
        <f>K11/'Budget  2019 TEST'!yield/'Budget  2019 TEST'!Cormam*'Budget  2019 TEST'!ecoti</f>
        <v>562.5</v>
      </c>
      <c r="AR11" s="33">
        <f>L11/'Budget  2019 TEST'!yield/'Budget  2019 TEST'!Cormam*'Budget  2019 TEST'!ecoti</f>
        <v>587.5</v>
      </c>
      <c r="AS11" s="49">
        <f>M11/'Budget  2019 TEST'!yield/'Budget  2019 TEST'!Cormam*'Budget  2019 TEST'!ecoti</f>
        <v>650</v>
      </c>
      <c r="AT11" s="41">
        <f t="shared" si="2"/>
        <v>14.5</v>
      </c>
      <c r="AU11" s="42">
        <f t="shared" si="5"/>
        <v>9425</v>
      </c>
      <c r="AV11" s="57">
        <v>15.1</v>
      </c>
      <c r="AW11" s="50">
        <v>2020</v>
      </c>
      <c r="AX11" s="42">
        <f t="shared" si="6"/>
        <v>9815</v>
      </c>
      <c r="AY11" s="33">
        <f>N11/'Budget  2019 TEST'!yield/'Budget  2019 TEST'!Cormam*'Budget  2019 TEST'!ecoti</f>
        <v>625</v>
      </c>
      <c r="AZ11" s="33">
        <f>O11/'Budget  2019 TEST'!yield/'Budget  2019 TEST'!Cormam*'Budget  2019 TEST'!ecoti</f>
        <v>625</v>
      </c>
      <c r="BA11" s="33">
        <f>P11/'Budget  2019 TEST'!yield/'Budget  2019 TEST'!Cormam*'Budget  2019 TEST'!ecoti</f>
        <v>625</v>
      </c>
      <c r="BB11" s="33">
        <f>Q11/'Budget  2019 TEST'!yield/'Budget  2019 TEST'!Cormam*'Budget  2019 TEST'!ecoti</f>
        <v>625</v>
      </c>
      <c r="BC11" s="33">
        <f>R11/'Budget  2019 TEST'!yield/'Budget  2019 TEST'!Cormam*'Budget  2019 TEST'!ecoti</f>
        <v>625</v>
      </c>
    </row>
    <row r="12" spans="1:55" s="20" customFormat="1" ht="15" customHeight="1">
      <c r="A12" s="56" t="s">
        <v>45</v>
      </c>
      <c r="B12" s="37" t="s">
        <v>80</v>
      </c>
      <c r="C12" s="37" t="s">
        <v>68</v>
      </c>
      <c r="D12" s="46" t="s">
        <v>42</v>
      </c>
      <c r="E12" s="46">
        <v>3</v>
      </c>
      <c r="F12" s="33">
        <v>0</v>
      </c>
      <c r="G12" s="33">
        <v>15</v>
      </c>
      <c r="H12" s="33"/>
      <c r="I12" s="33">
        <v>30</v>
      </c>
      <c r="J12" s="33">
        <v>30</v>
      </c>
      <c r="K12" s="34">
        <v>50</v>
      </c>
      <c r="L12" s="59">
        <v>50</v>
      </c>
      <c r="M12" s="33">
        <v>50</v>
      </c>
      <c r="N12" s="33">
        <v>100</v>
      </c>
      <c r="O12" s="33">
        <v>100</v>
      </c>
      <c r="P12" s="33">
        <v>50</v>
      </c>
      <c r="Q12" s="33">
        <f>P12</f>
        <v>50</v>
      </c>
      <c r="R12" s="33">
        <v>0</v>
      </c>
      <c r="T12" s="20">
        <v>0.8</v>
      </c>
      <c r="U12" s="36">
        <v>0</v>
      </c>
      <c r="V12" s="36">
        <f t="shared" si="4"/>
        <v>1</v>
      </c>
      <c r="W12" s="36">
        <f t="shared" si="0"/>
        <v>1</v>
      </c>
      <c r="X12" s="20">
        <v>17.2</v>
      </c>
      <c r="Y12" s="37">
        <v>14.5</v>
      </c>
      <c r="Z12" s="33"/>
      <c r="AA12" s="33">
        <f>G12/yield/'Budget  2019 TEST'!Cormam*'Budget  2019 TEST'!uktmp</f>
        <v>0</v>
      </c>
      <c r="AB12" s="33">
        <f>I12/yield/'Budget  2019 TEST'!Cormam*'Budget  2019 TEST'!uktmp</f>
        <v>0</v>
      </c>
      <c r="AC12" s="33">
        <f>J12/yield/'Budget  2019 TEST'!Cormam*'Budget  2019 TEST'!uktmp</f>
        <v>0</v>
      </c>
      <c r="AD12" s="33">
        <f>K12/yield/'Budget  2019 TEST'!Cormam*'Budget  2019 TEST'!uktmp</f>
        <v>0</v>
      </c>
      <c r="AE12" s="33">
        <f>L12/yield/'Budget  2019 TEST'!Cormam*'Budget  2019 TEST'!uktmp</f>
        <v>0</v>
      </c>
      <c r="AF12" s="33">
        <f>M12/yield/'Budget  2019 TEST'!Cormam*'Budget  2019 TEST'!uktmp</f>
        <v>0</v>
      </c>
      <c r="AG12" s="33">
        <f>N12/yield/'Budget  2019 TEST'!Cormam*'Budget  2019 TEST'!uktmp</f>
        <v>0</v>
      </c>
      <c r="AH12" s="33">
        <f>O12/yield/'Budget  2019 TEST'!Cormam*'Budget  2019 TEST'!uktmp</f>
        <v>0</v>
      </c>
      <c r="AI12" s="33">
        <f>P12/yield/'Budget  2019 TEST'!Cormam*'Budget  2019 TEST'!uktmp</f>
        <v>0</v>
      </c>
      <c r="AJ12" s="33">
        <f>Q12/yield/'Budget  2019 TEST'!Cormam*'Budget  2019 TEST'!uktmp</f>
        <v>0</v>
      </c>
      <c r="AK12" s="33">
        <f>R12/yield/'Budget  2019 TEST'!Cormam*'Budget  2019 TEST'!uktmp</f>
        <v>0</v>
      </c>
      <c r="AL12" s="47"/>
      <c r="AM12" s="33">
        <f>G12/'Budget  2019 TEST'!yield/'Budget  2019 TEST'!Cormam*'Budget  2019 TEST'!ecoti</f>
        <v>20.161290322580644</v>
      </c>
      <c r="AN12" s="33">
        <f>I12/'Budget  2019 TEST'!yield/'Budget  2019 TEST'!Cormam*'Budget  2019 TEST'!ecoti</f>
        <v>39.473684210526315</v>
      </c>
      <c r="AO12" s="48">
        <f>AN12*Y12</f>
        <v>572.36842105263156</v>
      </c>
      <c r="AP12" s="33">
        <f>J12/'Budget  2019 TEST'!yield/'Budget  2019 TEST'!Cormam*'Budget  2019 TEST'!ecoti</f>
        <v>38.265306122448983</v>
      </c>
      <c r="AQ12" s="33">
        <f>K12/'Budget  2019 TEST'!yield/'Budget  2019 TEST'!Cormam*'Budget  2019 TEST'!ecoti</f>
        <v>62.5</v>
      </c>
      <c r="AR12" s="33">
        <f>L12/'Budget  2019 TEST'!yield/'Budget  2019 TEST'!Cormam*'Budget  2019 TEST'!ecoti</f>
        <v>62.5</v>
      </c>
      <c r="AS12" s="49">
        <f>M12/'Budget  2019 TEST'!yield/'Budget  2019 TEST'!Cormam*'Budget  2019 TEST'!ecoti</f>
        <v>62.5</v>
      </c>
      <c r="AT12" s="41">
        <f t="shared" si="2"/>
        <v>14.5</v>
      </c>
      <c r="AU12" s="42">
        <f t="shared" si="5"/>
        <v>906.25</v>
      </c>
      <c r="AV12" s="57">
        <v>15</v>
      </c>
      <c r="AW12" s="50">
        <v>2020</v>
      </c>
      <c r="AX12" s="42">
        <f t="shared" si="6"/>
        <v>937.5</v>
      </c>
      <c r="AY12" s="33">
        <f>N12/'Budget  2019 TEST'!yield/'Budget  2019 TEST'!Cormam*'Budget  2019 TEST'!ecoti</f>
        <v>125</v>
      </c>
      <c r="AZ12" s="33">
        <f>O12/'Budget  2019 TEST'!yield/'Budget  2019 TEST'!Cormam*'Budget  2019 TEST'!ecoti</f>
        <v>125</v>
      </c>
      <c r="BA12" s="33">
        <f>P12/'Budget  2019 TEST'!yield/'Budget  2019 TEST'!Cormam*'Budget  2019 TEST'!ecoti</f>
        <v>62.5</v>
      </c>
      <c r="BB12" s="33">
        <f>Q12/'Budget  2019 TEST'!yield/'Budget  2019 TEST'!Cormam*'Budget  2019 TEST'!ecoti</f>
        <v>62.5</v>
      </c>
      <c r="BC12" s="33">
        <f>R12/'Budget  2019 TEST'!yield/'Budget  2019 TEST'!Cormam*'Budget  2019 TEST'!ecoti</f>
        <v>0</v>
      </c>
    </row>
    <row r="13" spans="1:55" s="20" customFormat="1" ht="15" hidden="1" customHeight="1">
      <c r="A13" s="51"/>
      <c r="B13" s="37" t="s">
        <v>53</v>
      </c>
      <c r="C13" s="37"/>
      <c r="D13" s="46"/>
      <c r="E13" s="46">
        <v>1</v>
      </c>
      <c r="F13" s="33"/>
      <c r="G13" s="33">
        <v>0</v>
      </c>
      <c r="H13" s="33">
        <v>148</v>
      </c>
      <c r="I13" s="33">
        <v>0</v>
      </c>
      <c r="J13" s="33">
        <v>0</v>
      </c>
      <c r="K13" s="34"/>
      <c r="L13" s="33"/>
      <c r="M13" s="33"/>
      <c r="N13" s="33"/>
      <c r="O13" s="33"/>
      <c r="P13" s="33"/>
      <c r="Q13" s="33"/>
      <c r="R13" s="33"/>
      <c r="U13" s="36"/>
      <c r="V13" s="36"/>
      <c r="W13" s="36"/>
      <c r="Y13" s="37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47"/>
      <c r="AM13" s="33"/>
      <c r="AN13" s="33"/>
      <c r="AO13" s="33"/>
      <c r="AP13" s="33"/>
      <c r="AQ13" s="33"/>
      <c r="AR13" s="33"/>
      <c r="AS13" s="49"/>
      <c r="AT13" s="41">
        <f t="shared" si="2"/>
        <v>0</v>
      </c>
      <c r="AU13" s="42">
        <f t="shared" si="5"/>
        <v>0</v>
      </c>
      <c r="AV13" s="41">
        <f>AT13</f>
        <v>0</v>
      </c>
      <c r="AW13" s="50" t="s">
        <v>47</v>
      </c>
      <c r="AX13" s="42">
        <f t="shared" si="6"/>
        <v>0</v>
      </c>
      <c r="AY13" s="33"/>
      <c r="AZ13" s="33"/>
      <c r="BA13" s="33"/>
      <c r="BB13" s="33"/>
      <c r="BC13" s="33"/>
    </row>
    <row r="14" spans="1:55" ht="21" hidden="1">
      <c r="A14" s="31"/>
      <c r="B14" s="21" t="s">
        <v>54</v>
      </c>
      <c r="C14" s="21" t="s">
        <v>55</v>
      </c>
      <c r="D14" s="15" t="s">
        <v>42</v>
      </c>
      <c r="E14" s="15">
        <v>1</v>
      </c>
      <c r="F14" s="32">
        <v>557</v>
      </c>
      <c r="G14" s="33">
        <v>500</v>
      </c>
      <c r="H14" s="33">
        <v>396</v>
      </c>
      <c r="I14" s="33">
        <v>400</v>
      </c>
      <c r="J14" s="33">
        <v>550</v>
      </c>
      <c r="K14" s="34">
        <v>600</v>
      </c>
      <c r="L14" s="33">
        <v>600</v>
      </c>
      <c r="M14" s="33">
        <v>600</v>
      </c>
      <c r="N14" s="33">
        <v>600</v>
      </c>
      <c r="O14" s="33">
        <v>600</v>
      </c>
      <c r="P14" s="33">
        <f t="shared" ref="P14:R16" si="8">O14</f>
        <v>600</v>
      </c>
      <c r="Q14" s="33">
        <f t="shared" si="8"/>
        <v>600</v>
      </c>
      <c r="R14" s="33">
        <f t="shared" si="8"/>
        <v>600</v>
      </c>
      <c r="T14" s="20">
        <v>0.9</v>
      </c>
      <c r="U14" s="36">
        <v>1</v>
      </c>
      <c r="V14" s="36">
        <f t="shared" ref="V14:V39" si="9">1-U14</f>
        <v>0</v>
      </c>
      <c r="W14" s="27">
        <f t="shared" ref="W14:W39" si="10">+V14+U14</f>
        <v>1</v>
      </c>
      <c r="X14" s="20">
        <v>18</v>
      </c>
      <c r="Y14" s="37"/>
      <c r="Z14" s="38"/>
      <c r="AA14" s="33">
        <f>G14/yield/'Budget  2019 TEST'!Cormam*'Budget  2019 TEST'!uktmp</f>
        <v>597.37156511350054</v>
      </c>
      <c r="AB14" s="33">
        <f>I14/yield/'Budget  2019 TEST'!Cormam*'Budget  2019 TEST'!uktmp</f>
        <v>467.83625730994157</v>
      </c>
      <c r="AC14" s="33">
        <f>J14/yield/'Budget  2019 TEST'!Cormam*'Budget  2019 TEST'!uktmp</f>
        <v>623.58276643990928</v>
      </c>
      <c r="AD14" s="33">
        <f>K14/yield/'Budget  2019 TEST'!Cormam*'Budget  2019 TEST'!uktmp</f>
        <v>666.66666666666663</v>
      </c>
      <c r="AE14" s="33">
        <f>L14/yield/'Budget  2019 TEST'!Cormam*'Budget  2019 TEST'!uktmp</f>
        <v>666.66666666666663</v>
      </c>
      <c r="AF14" s="33">
        <f>M14/yield/'Budget  2019 TEST'!Cormam*'Budget  2019 TEST'!uktmp</f>
        <v>666.66666666666663</v>
      </c>
      <c r="AG14" s="33">
        <f>N14/yield/'Budget  2019 TEST'!Cormam*'Budget  2019 TEST'!uktmp</f>
        <v>666.66666666666663</v>
      </c>
      <c r="AH14" s="33">
        <f>O14/yield/'Budget  2019 TEST'!Cormam*'Budget  2019 TEST'!uktmp</f>
        <v>666.66666666666663</v>
      </c>
      <c r="AI14" s="33">
        <f>P14/yield/'Budget  2019 TEST'!Cormam*'Budget  2019 TEST'!uktmp</f>
        <v>666.66666666666663</v>
      </c>
      <c r="AJ14" s="33">
        <f>Q14/yield/'Budget  2019 TEST'!Cormam*'Budget  2019 TEST'!uktmp</f>
        <v>666.66666666666663</v>
      </c>
      <c r="AK14" s="33">
        <f>R14/yield/'Budget  2019 TEST'!Cormam*'Budget  2019 TEST'!uktmp</f>
        <v>666.66666666666663</v>
      </c>
      <c r="AL14" s="39"/>
      <c r="AM14" s="38">
        <f>G14/'Budget  2019 TEST'!yield/'Budget  2019 TEST'!Cormam*'Budget  2019 TEST'!ecoti</f>
        <v>0</v>
      </c>
      <c r="AN14" s="38">
        <f>I14/'Budget  2019 TEST'!yield/'Budget  2019 TEST'!Cormam*'Budget  2019 TEST'!ecoti</f>
        <v>0</v>
      </c>
      <c r="AO14" s="38"/>
      <c r="AP14" s="38">
        <f>J14/'Budget  2019 TEST'!yield/'Budget  2019 TEST'!Cormam*'Budget  2019 TEST'!ecoti</f>
        <v>0</v>
      </c>
      <c r="AQ14" s="38">
        <f>K14/'Budget  2019 TEST'!yield/'Budget  2019 TEST'!Cormam*'Budget  2019 TEST'!ecoti</f>
        <v>0</v>
      </c>
      <c r="AR14" s="38">
        <f>L14/'Budget  2019 TEST'!yield/'Budget  2019 TEST'!Cormam*'Budget  2019 TEST'!ecoti</f>
        <v>0</v>
      </c>
      <c r="AS14" s="40">
        <f>M14/'Budget  2019 TEST'!yield/'Budget  2019 TEST'!Cormam*'Budget  2019 TEST'!ecoti</f>
        <v>0</v>
      </c>
      <c r="AT14" s="41">
        <f t="shared" si="2"/>
        <v>0</v>
      </c>
      <c r="AU14" s="42">
        <f t="shared" si="5"/>
        <v>0</v>
      </c>
      <c r="AV14" s="41">
        <f>AT14</f>
        <v>0</v>
      </c>
      <c r="AW14" s="50" t="s">
        <v>47</v>
      </c>
      <c r="AX14" s="42">
        <f t="shared" si="6"/>
        <v>0</v>
      </c>
      <c r="AY14" s="38">
        <f>N14/'Budget  2019 TEST'!yield/'Budget  2019 TEST'!Cormam*'Budget  2019 TEST'!ecoti</f>
        <v>0</v>
      </c>
      <c r="AZ14" s="38">
        <f>O14/'Budget  2019 TEST'!yield/'Budget  2019 TEST'!Cormam*'Budget  2019 TEST'!ecoti</f>
        <v>0</v>
      </c>
      <c r="BA14" s="38">
        <f>P14/'Budget  2019 TEST'!yield/'Budget  2019 TEST'!Cormam*'Budget  2019 TEST'!ecoti</f>
        <v>0</v>
      </c>
      <c r="BB14" s="38">
        <f>Q14/'Budget  2019 TEST'!yield/'Budget  2019 TEST'!Cormam*'Budget  2019 TEST'!ecoti</f>
        <v>0</v>
      </c>
      <c r="BC14" s="38">
        <f>R14/'Budget  2019 TEST'!yield/'Budget  2019 TEST'!Cormam*'Budget  2019 TEST'!ecoti</f>
        <v>0</v>
      </c>
    </row>
    <row r="15" spans="1:55" ht="21" hidden="1">
      <c r="B15" s="21" t="s">
        <v>56</v>
      </c>
      <c r="C15" s="21" t="s">
        <v>41</v>
      </c>
      <c r="D15" s="15" t="s">
        <v>42</v>
      </c>
      <c r="E15" s="15">
        <v>2</v>
      </c>
      <c r="F15" s="32">
        <v>12</v>
      </c>
      <c r="G15" s="33">
        <v>12</v>
      </c>
      <c r="H15" s="33">
        <v>0</v>
      </c>
      <c r="I15" s="33">
        <v>8</v>
      </c>
      <c r="J15" s="33">
        <v>8</v>
      </c>
      <c r="K15" s="34">
        <v>8</v>
      </c>
      <c r="L15" s="33">
        <v>8</v>
      </c>
      <c r="M15" s="33">
        <v>8</v>
      </c>
      <c r="N15" s="33">
        <v>8</v>
      </c>
      <c r="O15" s="33">
        <v>8</v>
      </c>
      <c r="P15" s="33">
        <f t="shared" si="8"/>
        <v>8</v>
      </c>
      <c r="Q15" s="33">
        <f t="shared" si="8"/>
        <v>8</v>
      </c>
      <c r="R15" s="33">
        <f t="shared" si="8"/>
        <v>8</v>
      </c>
      <c r="T15" s="20">
        <f>1/1.3</f>
        <v>0.76923076923076916</v>
      </c>
      <c r="U15" s="36">
        <v>1</v>
      </c>
      <c r="V15" s="36">
        <f t="shared" si="9"/>
        <v>0</v>
      </c>
      <c r="W15" s="27">
        <f t="shared" si="10"/>
        <v>1</v>
      </c>
      <c r="X15" s="20">
        <v>17.2</v>
      </c>
      <c r="Y15" s="37"/>
      <c r="Z15" s="38"/>
      <c r="AA15" s="33">
        <f>G15/yield/'Budget  2019 TEST'!Cormam*'Budget  2019 TEST'!uktmp</f>
        <v>16.774193548387096</v>
      </c>
      <c r="AB15" s="33">
        <f>I15/yield/'Budget  2019 TEST'!Cormam*'Budget  2019 TEST'!uktmp</f>
        <v>10.947368421052632</v>
      </c>
      <c r="AC15" s="33">
        <f>J15/yield/'Budget  2019 TEST'!Cormam*'Budget  2019 TEST'!uktmp</f>
        <v>10.612244897959185</v>
      </c>
      <c r="AD15" s="33">
        <f>K15/yield/'Budget  2019 TEST'!Cormam*'Budget  2019 TEST'!uktmp</f>
        <v>10.4</v>
      </c>
      <c r="AE15" s="33">
        <f>L15/yield/'Budget  2019 TEST'!Cormam*'Budget  2019 TEST'!uktmp</f>
        <v>10.4</v>
      </c>
      <c r="AF15" s="33">
        <f>M15/yield/'Budget  2019 TEST'!Cormam*'Budget  2019 TEST'!uktmp</f>
        <v>10.4</v>
      </c>
      <c r="AG15" s="33">
        <f>N15/yield/'Budget  2019 TEST'!Cormam*'Budget  2019 TEST'!uktmp</f>
        <v>10.4</v>
      </c>
      <c r="AH15" s="33">
        <f>O15/yield/'Budget  2019 TEST'!Cormam*'Budget  2019 TEST'!uktmp</f>
        <v>10.4</v>
      </c>
      <c r="AI15" s="33">
        <f>P15/yield/'Budget  2019 TEST'!Cormam*'Budget  2019 TEST'!uktmp</f>
        <v>10.4</v>
      </c>
      <c r="AJ15" s="33">
        <f>Q15/yield/'Budget  2019 TEST'!Cormam*'Budget  2019 TEST'!uktmp</f>
        <v>10.4</v>
      </c>
      <c r="AK15" s="33">
        <f>R15/yield/'Budget  2019 TEST'!Cormam*'Budget  2019 TEST'!uktmp</f>
        <v>10.4</v>
      </c>
      <c r="AL15" s="39"/>
      <c r="AM15" s="38">
        <f>G15/'Budget  2019 TEST'!yield/'Budget  2019 TEST'!Cormam*'Budget  2019 TEST'!ecoti</f>
        <v>0</v>
      </c>
      <c r="AN15" s="38">
        <f>I15/'Budget  2019 TEST'!yield/'Budget  2019 TEST'!Cormam*'Budget  2019 TEST'!ecoti</f>
        <v>0</v>
      </c>
      <c r="AO15" s="38"/>
      <c r="AP15" s="38">
        <f>J15/'Budget  2019 TEST'!yield/'Budget  2019 TEST'!Cormam*'Budget  2019 TEST'!ecoti</f>
        <v>0</v>
      </c>
      <c r="AQ15" s="38">
        <f>K15/'Budget  2019 TEST'!yield/'Budget  2019 TEST'!Cormam*'Budget  2019 TEST'!ecoti</f>
        <v>0</v>
      </c>
      <c r="AR15" s="38">
        <f>L15/'Budget  2019 TEST'!yield/'Budget  2019 TEST'!Cormam*'Budget  2019 TEST'!ecoti</f>
        <v>0</v>
      </c>
      <c r="AS15" s="40">
        <f>M15/'Budget  2019 TEST'!yield/'Budget  2019 TEST'!Cormam*'Budget  2019 TEST'!ecoti</f>
        <v>0</v>
      </c>
      <c r="AT15" s="41">
        <f t="shared" si="2"/>
        <v>0</v>
      </c>
      <c r="AU15" s="42">
        <f t="shared" si="5"/>
        <v>0</v>
      </c>
      <c r="AV15" s="41">
        <f>AT15</f>
        <v>0</v>
      </c>
      <c r="AW15" s="50" t="s">
        <v>47</v>
      </c>
      <c r="AX15" s="42">
        <f t="shared" si="6"/>
        <v>0</v>
      </c>
      <c r="AY15" s="38">
        <f>N15/'Budget  2019 TEST'!yield/'Budget  2019 TEST'!Cormam*'Budget  2019 TEST'!ecoti</f>
        <v>0</v>
      </c>
      <c r="AZ15" s="38">
        <f>O15/'Budget  2019 TEST'!yield/'Budget  2019 TEST'!Cormam*'Budget  2019 TEST'!ecoti</f>
        <v>0</v>
      </c>
      <c r="BA15" s="38">
        <f>P15/'Budget  2019 TEST'!yield/'Budget  2019 TEST'!Cormam*'Budget  2019 TEST'!ecoti</f>
        <v>0</v>
      </c>
      <c r="BB15" s="38">
        <f>Q15/'Budget  2019 TEST'!yield/'Budget  2019 TEST'!Cormam*'Budget  2019 TEST'!ecoti</f>
        <v>0</v>
      </c>
      <c r="BC15" s="38">
        <f>R15/'Budget  2019 TEST'!yield/'Budget  2019 TEST'!Cormam*'Budget  2019 TEST'!ecoti</f>
        <v>0</v>
      </c>
    </row>
    <row r="16" spans="1:55" ht="21" hidden="1">
      <c r="B16" s="21" t="s">
        <v>57</v>
      </c>
      <c r="C16" s="21" t="s">
        <v>58</v>
      </c>
      <c r="D16" s="15" t="s">
        <v>42</v>
      </c>
      <c r="E16" s="15">
        <v>2</v>
      </c>
      <c r="F16" s="32">
        <v>0</v>
      </c>
      <c r="G16" s="33">
        <v>0</v>
      </c>
      <c r="H16" s="33"/>
      <c r="I16" s="33">
        <v>50</v>
      </c>
      <c r="J16" s="33">
        <v>0</v>
      </c>
      <c r="K16" s="34">
        <f>J16</f>
        <v>0</v>
      </c>
      <c r="L16" s="33">
        <f>K16</f>
        <v>0</v>
      </c>
      <c r="M16" s="33">
        <f>L16</f>
        <v>0</v>
      </c>
      <c r="N16" s="33">
        <f>M16</f>
        <v>0</v>
      </c>
      <c r="O16" s="33">
        <f>N16</f>
        <v>0</v>
      </c>
      <c r="P16" s="33">
        <f t="shared" si="8"/>
        <v>0</v>
      </c>
      <c r="Q16" s="33">
        <f t="shared" si="8"/>
        <v>0</v>
      </c>
      <c r="R16" s="33">
        <f t="shared" si="8"/>
        <v>0</v>
      </c>
      <c r="T16" s="20">
        <v>0.8</v>
      </c>
      <c r="U16" s="36">
        <v>1</v>
      </c>
      <c r="V16" s="36">
        <f t="shared" si="9"/>
        <v>0</v>
      </c>
      <c r="W16" s="27">
        <f t="shared" si="10"/>
        <v>1</v>
      </c>
      <c r="X16" s="20">
        <v>17.2</v>
      </c>
      <c r="Y16" s="37"/>
      <c r="Z16" s="38"/>
      <c r="AA16" s="33">
        <f>G16/yield/'Budget  2019 TEST'!Cormam*'Budget  2019 TEST'!uktmp</f>
        <v>0</v>
      </c>
      <c r="AB16" s="33">
        <f>I16/yield/'Budget  2019 TEST'!Cormam*'Budget  2019 TEST'!uktmp</f>
        <v>65.789473684210535</v>
      </c>
      <c r="AC16" s="33">
        <f>J16/yield/'Budget  2019 TEST'!Cormam*'Budget  2019 TEST'!uktmp</f>
        <v>0</v>
      </c>
      <c r="AD16" s="33">
        <f>K16/yield/'Budget  2019 TEST'!Cormam*'Budget  2019 TEST'!uktmp</f>
        <v>0</v>
      </c>
      <c r="AE16" s="33">
        <f>L16/yield/'Budget  2019 TEST'!Cormam*'Budget  2019 TEST'!uktmp</f>
        <v>0</v>
      </c>
      <c r="AF16" s="33">
        <f>M16/yield/'Budget  2019 TEST'!Cormam*'Budget  2019 TEST'!uktmp</f>
        <v>0</v>
      </c>
      <c r="AG16" s="33">
        <f>N16/yield/'Budget  2019 TEST'!Cormam*'Budget  2019 TEST'!uktmp</f>
        <v>0</v>
      </c>
      <c r="AH16" s="33">
        <f>O16/yield/'Budget  2019 TEST'!Cormam*'Budget  2019 TEST'!uktmp</f>
        <v>0</v>
      </c>
      <c r="AI16" s="33">
        <f>P16/yield/'Budget  2019 TEST'!Cormam*'Budget  2019 TEST'!uktmp</f>
        <v>0</v>
      </c>
      <c r="AJ16" s="33">
        <f>Q16/yield/'Budget  2019 TEST'!Cormam*'Budget  2019 TEST'!uktmp</f>
        <v>0</v>
      </c>
      <c r="AK16" s="33">
        <f>R16/yield/'Budget  2019 TEST'!Cormam*'Budget  2019 TEST'!uktmp</f>
        <v>0</v>
      </c>
      <c r="AL16" s="39"/>
      <c r="AM16" s="38">
        <f>G16/'Budget  2019 TEST'!yield/'Budget  2019 TEST'!Cormam*'Budget  2019 TEST'!ecoti</f>
        <v>0</v>
      </c>
      <c r="AN16" s="38">
        <f>I16/'Budget  2019 TEST'!yield/'Budget  2019 TEST'!Cormam*'Budget  2019 TEST'!ecoti</f>
        <v>0</v>
      </c>
      <c r="AO16" s="38"/>
      <c r="AP16" s="38">
        <f>J16/'Budget  2019 TEST'!yield/'Budget  2019 TEST'!Cormam*'Budget  2019 TEST'!ecoti</f>
        <v>0</v>
      </c>
      <c r="AQ16" s="38">
        <f>K16/'Budget  2019 TEST'!yield/'Budget  2019 TEST'!Cormam*'Budget  2019 TEST'!ecoti</f>
        <v>0</v>
      </c>
      <c r="AR16" s="38">
        <f>L16/'Budget  2019 TEST'!yield/'Budget  2019 TEST'!Cormam*'Budget  2019 TEST'!ecoti</f>
        <v>0</v>
      </c>
      <c r="AS16" s="40">
        <f>M16/'Budget  2019 TEST'!yield/'Budget  2019 TEST'!Cormam*'Budget  2019 TEST'!ecoti</f>
        <v>0</v>
      </c>
      <c r="AT16" s="41">
        <f t="shared" si="2"/>
        <v>0</v>
      </c>
      <c r="AU16" s="42">
        <f t="shared" si="5"/>
        <v>0</v>
      </c>
      <c r="AV16" s="41">
        <f>AT16</f>
        <v>0</v>
      </c>
      <c r="AW16" s="50" t="s">
        <v>47</v>
      </c>
      <c r="AX16" s="42">
        <f t="shared" si="6"/>
        <v>0</v>
      </c>
      <c r="AY16" s="38">
        <f>N16/'Budget  2019 TEST'!yield/'Budget  2019 TEST'!Cormam*'Budget  2019 TEST'!ecoti</f>
        <v>0</v>
      </c>
      <c r="AZ16" s="38">
        <f>O16/'Budget  2019 TEST'!yield/'Budget  2019 TEST'!Cormam*'Budget  2019 TEST'!ecoti</f>
        <v>0</v>
      </c>
      <c r="BA16" s="38">
        <f>P16/'Budget  2019 TEST'!yield/'Budget  2019 TEST'!Cormam*'Budget  2019 TEST'!ecoti</f>
        <v>0</v>
      </c>
      <c r="BB16" s="38">
        <f>Q16/'Budget  2019 TEST'!yield/'Budget  2019 TEST'!Cormam*'Budget  2019 TEST'!ecoti</f>
        <v>0</v>
      </c>
      <c r="BC16" s="38">
        <f>R16/'Budget  2019 TEST'!yield/'Budget  2019 TEST'!Cormam*'Budget  2019 TEST'!ecoti</f>
        <v>0</v>
      </c>
    </row>
    <row r="17" spans="1:55" s="20" customFormat="1" ht="15" customHeight="1">
      <c r="A17" s="56" t="s">
        <v>45</v>
      </c>
      <c r="B17" s="37" t="s">
        <v>72</v>
      </c>
      <c r="C17" s="37" t="s">
        <v>73</v>
      </c>
      <c r="D17" s="46" t="s">
        <v>42</v>
      </c>
      <c r="E17" s="46">
        <v>3</v>
      </c>
      <c r="F17" s="33">
        <v>0</v>
      </c>
      <c r="G17" s="33">
        <f>F17</f>
        <v>0</v>
      </c>
      <c r="H17" s="33">
        <f>7*6.8</f>
        <v>47.6</v>
      </c>
      <c r="I17" s="33">
        <v>100</v>
      </c>
      <c r="J17" s="33">
        <v>150</v>
      </c>
      <c r="K17" s="33">
        <v>50</v>
      </c>
      <c r="L17" s="63">
        <f t="shared" ref="L17:P19" si="11">K17</f>
        <v>50</v>
      </c>
      <c r="M17" s="33">
        <f t="shared" si="11"/>
        <v>50</v>
      </c>
      <c r="N17" s="33">
        <f t="shared" si="11"/>
        <v>50</v>
      </c>
      <c r="O17" s="33">
        <f t="shared" si="11"/>
        <v>50</v>
      </c>
      <c r="P17" s="33">
        <f t="shared" si="11"/>
        <v>50</v>
      </c>
      <c r="Q17" s="33">
        <v>100</v>
      </c>
      <c r="R17" s="33">
        <v>0</v>
      </c>
      <c r="T17" s="20">
        <v>1</v>
      </c>
      <c r="U17" s="36">
        <v>0</v>
      </c>
      <c r="V17" s="36">
        <f t="shared" si="9"/>
        <v>1</v>
      </c>
      <c r="W17" s="36">
        <f t="shared" si="10"/>
        <v>1</v>
      </c>
      <c r="X17" s="20">
        <v>11</v>
      </c>
      <c r="Y17" s="37">
        <v>13.65</v>
      </c>
      <c r="Z17" s="33"/>
      <c r="AA17" s="33">
        <f>G17/yield/'Budget  2019 TEST'!Cormam*'Budget  2019 TEST'!uktmp</f>
        <v>0</v>
      </c>
      <c r="AB17" s="33">
        <f>I17/yield/'Budget  2019 TEST'!Cormam*'Budget  2019 TEST'!uktmp</f>
        <v>0</v>
      </c>
      <c r="AC17" s="33">
        <f>J17/yield/'Budget  2019 TEST'!Cormam*'Budget  2019 TEST'!uktmp</f>
        <v>0</v>
      </c>
      <c r="AD17" s="33">
        <f>K17/yield/'Budget  2019 TEST'!Cormam*'Budget  2019 TEST'!uktmp</f>
        <v>0</v>
      </c>
      <c r="AE17" s="33">
        <f>L17/yield/'Budget  2019 TEST'!Cormam*'Budget  2019 TEST'!uktmp</f>
        <v>0</v>
      </c>
      <c r="AF17" s="33">
        <f>M17/yield/'Budget  2019 TEST'!Cormam*'Budget  2019 TEST'!uktmp</f>
        <v>0</v>
      </c>
      <c r="AG17" s="33">
        <f>N17/yield/'Budget  2019 TEST'!Cormam*'Budget  2019 TEST'!uktmp</f>
        <v>0</v>
      </c>
      <c r="AH17" s="33">
        <f>O17/yield/'Budget  2019 TEST'!Cormam*'Budget  2019 TEST'!uktmp</f>
        <v>0</v>
      </c>
      <c r="AI17" s="33">
        <f>P17/yield/'Budget  2019 TEST'!Cormam*'Budget  2019 TEST'!uktmp</f>
        <v>0</v>
      </c>
      <c r="AJ17" s="33">
        <f>Q17/yield/'Budget  2019 TEST'!Cormam*'Budget  2019 TEST'!uktmp</f>
        <v>0</v>
      </c>
      <c r="AK17" s="33">
        <f>R17/yield/'Budget  2019 TEST'!Cormam*'Budget  2019 TEST'!uktmp</f>
        <v>0</v>
      </c>
      <c r="AL17" s="47"/>
      <c r="AM17" s="33">
        <f>G17/'Budget  2019 TEST'!yield/'Budget  2019 TEST'!Cormam*'Budget  2019 TEST'!ecoti</f>
        <v>0</v>
      </c>
      <c r="AN17" s="33">
        <f>I17/'Budget  2019 TEST'!yield/'Budget  2019 TEST'!Cormam*'Budget  2019 TEST'!ecoti</f>
        <v>105.26315789473685</v>
      </c>
      <c r="AO17" s="48">
        <f>AN17*Y17</f>
        <v>1436.8421052631581</v>
      </c>
      <c r="AP17" s="33">
        <f>J17/'Budget  2019 TEST'!yield/'Budget  2019 TEST'!Cormam*'Budget  2019 TEST'!ecoti</f>
        <v>153.06122448979593</v>
      </c>
      <c r="AQ17" s="33">
        <f>K17/'Budget  2019 TEST'!yield/'Budget  2019 TEST'!Cormam*'Budget  2019 TEST'!ecoti</f>
        <v>50</v>
      </c>
      <c r="AR17" s="33">
        <f>L17/'Budget  2019 TEST'!yield/'Budget  2019 TEST'!Cormam*'Budget  2019 TEST'!ecoti</f>
        <v>50</v>
      </c>
      <c r="AS17" s="49">
        <f>M17/'Budget  2019 TEST'!yield/'Budget  2019 TEST'!Cormam*'Budget  2019 TEST'!ecoti</f>
        <v>50</v>
      </c>
      <c r="AT17" s="41">
        <f t="shared" si="2"/>
        <v>13.65</v>
      </c>
      <c r="AU17" s="42">
        <f t="shared" si="5"/>
        <v>682.5</v>
      </c>
      <c r="AV17" s="57">
        <v>14.2</v>
      </c>
      <c r="AW17" s="50">
        <v>2020</v>
      </c>
      <c r="AX17" s="42">
        <f t="shared" si="6"/>
        <v>710</v>
      </c>
      <c r="AY17" s="33">
        <f>N17/'Budget  2019 TEST'!yield/'Budget  2019 TEST'!Cormam*'Budget  2019 TEST'!ecoti</f>
        <v>50</v>
      </c>
      <c r="AZ17" s="33">
        <f>O17/'Budget  2019 TEST'!yield/'Budget  2019 TEST'!Cormam*'Budget  2019 TEST'!ecoti</f>
        <v>50</v>
      </c>
      <c r="BA17" s="33">
        <f>P17/'Budget  2019 TEST'!yield/'Budget  2019 TEST'!Cormam*'Budget  2019 TEST'!ecoti</f>
        <v>50</v>
      </c>
      <c r="BB17" s="33">
        <f>Q17/'Budget  2019 TEST'!yield/'Budget  2019 TEST'!Cormam*'Budget  2019 TEST'!ecoti</f>
        <v>100</v>
      </c>
      <c r="BC17" s="33">
        <f>R17/'Budget  2019 TEST'!yield/'Budget  2019 TEST'!Cormam*'Budget  2019 TEST'!ecoti</f>
        <v>0</v>
      </c>
    </row>
    <row r="18" spans="1:55" s="20" customFormat="1" ht="15" customHeight="1">
      <c r="A18" s="64" t="s">
        <v>45</v>
      </c>
      <c r="B18" s="37" t="s">
        <v>76</v>
      </c>
      <c r="C18" s="37" t="s">
        <v>73</v>
      </c>
      <c r="D18" s="46" t="s">
        <v>42</v>
      </c>
      <c r="E18" s="46">
        <v>3</v>
      </c>
      <c r="F18" s="33">
        <v>0</v>
      </c>
      <c r="G18" s="33">
        <v>289</v>
      </c>
      <c r="H18" s="33">
        <f>46+6.2+1.2</f>
        <v>53.400000000000006</v>
      </c>
      <c r="I18" s="33">
        <v>120</v>
      </c>
      <c r="J18" s="33">
        <v>120</v>
      </c>
      <c r="K18" s="33">
        <f>J18</f>
        <v>120</v>
      </c>
      <c r="L18" s="63">
        <f t="shared" si="11"/>
        <v>120</v>
      </c>
      <c r="M18" s="33">
        <f t="shared" si="11"/>
        <v>120</v>
      </c>
      <c r="N18" s="33">
        <f t="shared" si="11"/>
        <v>120</v>
      </c>
      <c r="O18" s="33">
        <f t="shared" si="11"/>
        <v>120</v>
      </c>
      <c r="P18" s="33">
        <f t="shared" si="11"/>
        <v>120</v>
      </c>
      <c r="Q18" s="33">
        <v>100</v>
      </c>
      <c r="R18" s="33">
        <v>70</v>
      </c>
      <c r="T18" s="20">
        <v>0.8</v>
      </c>
      <c r="U18" s="36">
        <v>0</v>
      </c>
      <c r="V18" s="36">
        <f t="shared" si="9"/>
        <v>1</v>
      </c>
      <c r="W18" s="36">
        <f t="shared" si="10"/>
        <v>1</v>
      </c>
      <c r="Y18" s="37">
        <v>14.5</v>
      </c>
      <c r="Z18" s="33"/>
      <c r="AA18" s="33">
        <f>G18/yield/'Budget  2019 TEST'!Cormam*'Budget  2019 TEST'!uktmp</f>
        <v>0</v>
      </c>
      <c r="AB18" s="33">
        <f>I18/yield/'Budget  2019 TEST'!Cormam*'Budget  2019 TEST'!uktmp</f>
        <v>0</v>
      </c>
      <c r="AC18" s="33">
        <f>J18/yield/'Budget  2019 TEST'!Cormam*'Budget  2019 TEST'!uktmp</f>
        <v>0</v>
      </c>
      <c r="AD18" s="33">
        <f>K18/yield/'Budget  2019 TEST'!Cormam*'Budget  2019 TEST'!uktmp</f>
        <v>0</v>
      </c>
      <c r="AE18" s="33">
        <f>L18/yield/'Budget  2019 TEST'!Cormam*'Budget  2019 TEST'!uktmp</f>
        <v>0</v>
      </c>
      <c r="AF18" s="33">
        <f>M18/yield/'Budget  2019 TEST'!Cormam*'Budget  2019 TEST'!uktmp</f>
        <v>0</v>
      </c>
      <c r="AG18" s="33">
        <f>N18/yield/'Budget  2019 TEST'!Cormam*'Budget  2019 TEST'!uktmp</f>
        <v>0</v>
      </c>
      <c r="AH18" s="33">
        <f>O18/yield/'Budget  2019 TEST'!Cormam*'Budget  2019 TEST'!uktmp</f>
        <v>0</v>
      </c>
      <c r="AI18" s="33">
        <f>P18/yield/'Budget  2019 TEST'!Cormam*'Budget  2019 TEST'!uktmp</f>
        <v>0</v>
      </c>
      <c r="AJ18" s="33">
        <f>Q18/yield/'Budget  2019 TEST'!Cormam*'Budget  2019 TEST'!uktmp</f>
        <v>0</v>
      </c>
      <c r="AK18" s="33">
        <f>R18/yield/'Budget  2019 TEST'!Cormam*'Budget  2019 TEST'!uktmp</f>
        <v>0</v>
      </c>
      <c r="AL18" s="47"/>
      <c r="AM18" s="33">
        <f>G18/'Budget  2019 TEST'!yield/'Budget  2019 TEST'!Cormam*'Budget  2019 TEST'!ecoti</f>
        <v>388.44086021505376</v>
      </c>
      <c r="AN18" s="33">
        <f>I18/'Budget  2019 TEST'!yield/'Budget  2019 TEST'!Cormam*'Budget  2019 TEST'!ecoti</f>
        <v>157.89473684210526</v>
      </c>
      <c r="AO18" s="48">
        <f>AN18*Y18</f>
        <v>2289.4736842105262</v>
      </c>
      <c r="AP18" s="33">
        <f>J18/'Budget  2019 TEST'!yield/'Budget  2019 TEST'!Cormam*'Budget  2019 TEST'!ecoti</f>
        <v>153.06122448979593</v>
      </c>
      <c r="AQ18" s="33">
        <f>K18/'Budget  2019 TEST'!yield/'Budget  2019 TEST'!Cormam*'Budget  2019 TEST'!ecoti</f>
        <v>150</v>
      </c>
      <c r="AR18" s="33">
        <f>L18/'Budget  2019 TEST'!yield/'Budget  2019 TEST'!Cormam*'Budget  2019 TEST'!ecoti</f>
        <v>150</v>
      </c>
      <c r="AS18" s="49">
        <f>M18/'Budget  2019 TEST'!yield/'Budget  2019 TEST'!Cormam*'Budget  2019 TEST'!ecoti</f>
        <v>150</v>
      </c>
      <c r="AT18" s="41">
        <f t="shared" si="2"/>
        <v>14.5</v>
      </c>
      <c r="AU18" s="42">
        <f t="shared" si="5"/>
        <v>2175</v>
      </c>
      <c r="AV18" s="57">
        <v>15.1</v>
      </c>
      <c r="AW18" s="50">
        <v>2020</v>
      </c>
      <c r="AX18" s="42">
        <f t="shared" si="6"/>
        <v>2265</v>
      </c>
      <c r="AY18" s="33">
        <f>N18/'Budget  2019 TEST'!yield/'Budget  2019 TEST'!Cormam*'Budget  2019 TEST'!ecoti</f>
        <v>150</v>
      </c>
      <c r="AZ18" s="33">
        <f>O18/'Budget  2019 TEST'!yield/'Budget  2019 TEST'!Cormam*'Budget  2019 TEST'!ecoti</f>
        <v>150</v>
      </c>
      <c r="BA18" s="33">
        <f>P18/'Budget  2019 TEST'!yield/'Budget  2019 TEST'!Cormam*'Budget  2019 TEST'!ecoti</f>
        <v>150</v>
      </c>
      <c r="BB18" s="33">
        <f>Q18/'Budget  2019 TEST'!yield/'Budget  2019 TEST'!Cormam*'Budget  2019 TEST'!ecoti</f>
        <v>125</v>
      </c>
      <c r="BC18" s="33">
        <f>R18/'Budget  2019 TEST'!yield/'Budget  2019 TEST'!Cormam*'Budget  2019 TEST'!ecoti</f>
        <v>87.5</v>
      </c>
    </row>
    <row r="19" spans="1:55" ht="21" hidden="1">
      <c r="B19" s="37" t="s">
        <v>62</v>
      </c>
      <c r="C19" s="21" t="s">
        <v>61</v>
      </c>
      <c r="D19" s="15" t="s">
        <v>42</v>
      </c>
      <c r="E19" s="15">
        <v>2</v>
      </c>
      <c r="F19" s="32">
        <v>0</v>
      </c>
      <c r="G19" s="33">
        <v>15</v>
      </c>
      <c r="H19" s="33">
        <v>0</v>
      </c>
      <c r="I19" s="33">
        <f>39-12</f>
        <v>27</v>
      </c>
      <c r="J19" s="33">
        <v>30</v>
      </c>
      <c r="K19" s="33">
        <v>76</v>
      </c>
      <c r="L19" s="33">
        <f t="shared" si="11"/>
        <v>76</v>
      </c>
      <c r="M19" s="33">
        <f t="shared" si="11"/>
        <v>76</v>
      </c>
      <c r="N19" s="33">
        <f t="shared" si="11"/>
        <v>76</v>
      </c>
      <c r="O19" s="33">
        <f t="shared" si="11"/>
        <v>76</v>
      </c>
      <c r="P19" s="33">
        <f t="shared" si="11"/>
        <v>76</v>
      </c>
      <c r="Q19" s="33">
        <f t="shared" ref="Q19:R39" si="12">P19</f>
        <v>76</v>
      </c>
      <c r="R19" s="33">
        <f t="shared" si="12"/>
        <v>76</v>
      </c>
      <c r="T19" s="20">
        <v>0.8</v>
      </c>
      <c r="U19" s="36">
        <v>1</v>
      </c>
      <c r="V19" s="36">
        <f t="shared" si="9"/>
        <v>0</v>
      </c>
      <c r="W19" s="27">
        <f t="shared" si="10"/>
        <v>1</v>
      </c>
      <c r="X19" s="20">
        <v>19</v>
      </c>
      <c r="Y19" s="37"/>
      <c r="Z19" s="38"/>
      <c r="AA19" s="33">
        <f>G19/yield/'Budget  2019 TEST'!Cormam*'Budget  2019 TEST'!uktmp</f>
        <v>20.161290322580644</v>
      </c>
      <c r="AB19" s="33">
        <f>I19/yield/'Budget  2019 TEST'!Cormam*'Budget  2019 TEST'!uktmp</f>
        <v>35.526315789473685</v>
      </c>
      <c r="AC19" s="33">
        <f>J19/yield/'Budget  2019 TEST'!Cormam*'Budget  2019 TEST'!uktmp</f>
        <v>38.265306122448983</v>
      </c>
      <c r="AD19" s="33">
        <f>K19/yield/'Budget  2019 TEST'!Cormam*'Budget  2019 TEST'!uktmp</f>
        <v>95</v>
      </c>
      <c r="AE19" s="33">
        <f>L19/yield/'Budget  2019 TEST'!Cormam*'Budget  2019 TEST'!uktmp</f>
        <v>95</v>
      </c>
      <c r="AF19" s="33">
        <f>M19/yield/'Budget  2019 TEST'!Cormam*'Budget  2019 TEST'!uktmp</f>
        <v>95</v>
      </c>
      <c r="AG19" s="33">
        <f>N19/yield/'Budget  2019 TEST'!Cormam*'Budget  2019 TEST'!uktmp</f>
        <v>95</v>
      </c>
      <c r="AH19" s="33">
        <f>O19/yield/'Budget  2019 TEST'!Cormam*'Budget  2019 TEST'!uktmp</f>
        <v>95</v>
      </c>
      <c r="AI19" s="33">
        <f>P19/yield/'Budget  2019 TEST'!Cormam*'Budget  2019 TEST'!uktmp</f>
        <v>95</v>
      </c>
      <c r="AJ19" s="33">
        <f>Q19/yield/'Budget  2019 TEST'!Cormam*'Budget  2019 TEST'!uktmp</f>
        <v>95</v>
      </c>
      <c r="AK19" s="33">
        <f>R19/yield/'Budget  2019 TEST'!Cormam*'Budget  2019 TEST'!uktmp</f>
        <v>95</v>
      </c>
      <c r="AL19" s="39"/>
      <c r="AM19" s="38">
        <f>G19/'Budget  2019 TEST'!yield/'Budget  2019 TEST'!Cormam*'Budget  2019 TEST'!ecoti</f>
        <v>0</v>
      </c>
      <c r="AN19" s="38">
        <f>I19/'Budget  2019 TEST'!yield/'Budget  2019 TEST'!Cormam*'Budget  2019 TEST'!ecoti</f>
        <v>0</v>
      </c>
      <c r="AO19" s="38"/>
      <c r="AP19" s="38">
        <f>J19/'Budget  2019 TEST'!yield/'Budget  2019 TEST'!Cormam*'Budget  2019 TEST'!ecoti</f>
        <v>0</v>
      </c>
      <c r="AQ19" s="38">
        <f>K19/'Budget  2019 TEST'!yield/'Budget  2019 TEST'!Cormam*'Budget  2019 TEST'!ecoti</f>
        <v>0</v>
      </c>
      <c r="AR19" s="38">
        <f>L19/'Budget  2019 TEST'!yield/'Budget  2019 TEST'!Cormam*'Budget  2019 TEST'!ecoti</f>
        <v>0</v>
      </c>
      <c r="AS19" s="40">
        <f>M19/'Budget  2019 TEST'!yield/'Budget  2019 TEST'!Cormam*'Budget  2019 TEST'!ecoti</f>
        <v>0</v>
      </c>
      <c r="AT19" s="41">
        <f t="shared" si="2"/>
        <v>0</v>
      </c>
      <c r="AU19" s="42">
        <f t="shared" si="5"/>
        <v>0</v>
      </c>
      <c r="AV19" s="41">
        <f>AT19</f>
        <v>0</v>
      </c>
      <c r="AW19" s="50" t="s">
        <v>47</v>
      </c>
      <c r="AX19" s="42">
        <f t="shared" si="6"/>
        <v>0</v>
      </c>
      <c r="AY19" s="38">
        <f>N19/'Budget  2019 TEST'!yield/'Budget  2019 TEST'!Cormam*'Budget  2019 TEST'!ecoti</f>
        <v>0</v>
      </c>
      <c r="AZ19" s="38">
        <f>O19/'Budget  2019 TEST'!yield/'Budget  2019 TEST'!Cormam*'Budget  2019 TEST'!ecoti</f>
        <v>0</v>
      </c>
      <c r="BA19" s="38">
        <f>P19/'Budget  2019 TEST'!yield/'Budget  2019 TEST'!Cormam*'Budget  2019 TEST'!ecoti</f>
        <v>0</v>
      </c>
      <c r="BB19" s="38">
        <f>Q19/'Budget  2019 TEST'!yield/'Budget  2019 TEST'!Cormam*'Budget  2019 TEST'!ecoti</f>
        <v>0</v>
      </c>
      <c r="BC19" s="38">
        <f>R19/'Budget  2019 TEST'!yield/'Budget  2019 TEST'!Cormam*'Budget  2019 TEST'!ecoti</f>
        <v>0</v>
      </c>
    </row>
    <row r="20" spans="1:55" s="20" customFormat="1" ht="15" hidden="1" customHeight="1">
      <c r="A20" s="46"/>
      <c r="B20" s="37" t="s">
        <v>63</v>
      </c>
      <c r="C20" s="37" t="s">
        <v>64</v>
      </c>
      <c r="D20" s="46" t="s">
        <v>42</v>
      </c>
      <c r="E20" s="46">
        <v>3</v>
      </c>
      <c r="F20" s="33">
        <v>10</v>
      </c>
      <c r="G20" s="33">
        <v>6</v>
      </c>
      <c r="H20" s="33">
        <v>6</v>
      </c>
      <c r="I20" s="33">
        <v>0</v>
      </c>
      <c r="J20" s="33">
        <v>18</v>
      </c>
      <c r="K20" s="34">
        <v>76.179999999999993</v>
      </c>
      <c r="L20" s="55">
        <v>210.95999999999998</v>
      </c>
      <c r="M20" s="33">
        <v>281.27999999999997</v>
      </c>
      <c r="N20" s="33">
        <v>281.27999999999997</v>
      </c>
      <c r="O20" s="33">
        <v>281.27999999999997</v>
      </c>
      <c r="P20" s="33">
        <f t="shared" ref="P20:P31" si="13">O20</f>
        <v>281.27999999999997</v>
      </c>
      <c r="Q20" s="33">
        <f t="shared" si="12"/>
        <v>281.27999999999997</v>
      </c>
      <c r="R20" s="33">
        <f t="shared" si="12"/>
        <v>281.27999999999997</v>
      </c>
      <c r="S20" s="33"/>
      <c r="T20" s="20">
        <f>1/1.08</f>
        <v>0.92592592592592582</v>
      </c>
      <c r="U20" s="36">
        <v>0</v>
      </c>
      <c r="V20" s="36">
        <f t="shared" si="9"/>
        <v>1</v>
      </c>
      <c r="W20" s="36">
        <f t="shared" si="10"/>
        <v>1</v>
      </c>
      <c r="Y20" s="37"/>
      <c r="Z20" s="33"/>
      <c r="AA20" s="33">
        <f>G20/yield/'Budget  2019 TEST'!Cormam*'Budget  2019 TEST'!uktmp</f>
        <v>0</v>
      </c>
      <c r="AB20" s="33">
        <f>I20/yield/'Budget  2019 TEST'!Cormam*'Budget  2019 TEST'!uktmp</f>
        <v>0</v>
      </c>
      <c r="AC20" s="33">
        <f>J20/yield/'Budget  2019 TEST'!Cormam*'Budget  2019 TEST'!uktmp</f>
        <v>0</v>
      </c>
      <c r="AD20" s="33">
        <f>K20/yield/'Budget  2019 TEST'!Cormam*'Budget  2019 TEST'!uktmp</f>
        <v>0</v>
      </c>
      <c r="AE20" s="33">
        <f>L20/yield/'Budget  2019 TEST'!Cormam*'Budget  2019 TEST'!uktmp</f>
        <v>0</v>
      </c>
      <c r="AF20" s="33">
        <f>M20/yield/'Budget  2019 TEST'!Cormam*'Budget  2019 TEST'!uktmp</f>
        <v>0</v>
      </c>
      <c r="AG20" s="33">
        <f>N20/yield/'Budget  2019 TEST'!Cormam*'Budget  2019 TEST'!uktmp</f>
        <v>0</v>
      </c>
      <c r="AH20" s="33">
        <f>O20/yield/'Budget  2019 TEST'!Cormam*'Budget  2019 TEST'!uktmp</f>
        <v>0</v>
      </c>
      <c r="AI20" s="33">
        <f>P20/yield/'Budget  2019 TEST'!Cormam*'Budget  2019 TEST'!uktmp</f>
        <v>0</v>
      </c>
      <c r="AJ20" s="33">
        <f>Q20/yield/'Budget  2019 TEST'!Cormam*'Budget  2019 TEST'!uktmp</f>
        <v>0</v>
      </c>
      <c r="AK20" s="33">
        <f>R20/yield/'Budget  2019 TEST'!Cormam*'Budget  2019 TEST'!uktmp</f>
        <v>0</v>
      </c>
      <c r="AL20" s="47"/>
      <c r="AM20" s="33">
        <f>G20/'Budget  2019 TEST'!yield/'Budget  2019 TEST'!Cormam*'Budget  2019 TEST'!ecoti</f>
        <v>6.967741935483871</v>
      </c>
      <c r="AN20" s="33">
        <f>I20/'Budget  2019 TEST'!yield/'Budget  2019 TEST'!Cormam*'Budget  2019 TEST'!ecoti</f>
        <v>0</v>
      </c>
      <c r="AO20" s="33"/>
      <c r="AP20" s="33">
        <f>J20/'Budget  2019 TEST'!yield/'Budget  2019 TEST'!Cormam*'Budget  2019 TEST'!ecoti</f>
        <v>19.836734693877553</v>
      </c>
      <c r="AQ20" s="33">
        <f>K20/'Budget  2019 TEST'!yield/'Budget  2019 TEST'!Cormam*'Budget  2019 TEST'!ecoti</f>
        <v>82.2744</v>
      </c>
      <c r="AR20" s="33">
        <f>L20/'Budget  2019 TEST'!yield/'Budget  2019 TEST'!Cormam*'Budget  2019 TEST'!ecoti</f>
        <v>227.83680000000001</v>
      </c>
      <c r="AS20" s="49">
        <f>M20/'Budget  2019 TEST'!yield/'Budget  2019 TEST'!Cormam*'Budget  2019 TEST'!ecoti</f>
        <v>303.7824</v>
      </c>
      <c r="AT20" s="41">
        <v>16.7</v>
      </c>
      <c r="AU20" s="42">
        <f t="shared" si="5"/>
        <v>5073.16608</v>
      </c>
      <c r="AV20" s="41">
        <f>AT20</f>
        <v>16.7</v>
      </c>
      <c r="AW20" s="50" t="s">
        <v>65</v>
      </c>
      <c r="AX20" s="42">
        <f t="shared" si="6"/>
        <v>5073.16608</v>
      </c>
      <c r="AY20" s="33">
        <f>N20/'Budget  2019 TEST'!yield/'Budget  2019 TEST'!Cormam*'Budget  2019 TEST'!ecoti</f>
        <v>303.7824</v>
      </c>
      <c r="AZ20" s="33">
        <f>O20/'Budget  2019 TEST'!yield/'Budget  2019 TEST'!Cormam*'Budget  2019 TEST'!ecoti</f>
        <v>303.7824</v>
      </c>
      <c r="BA20" s="33">
        <f>P20/'Budget  2019 TEST'!yield/'Budget  2019 TEST'!Cormam*'Budget  2019 TEST'!ecoti</f>
        <v>303.7824</v>
      </c>
      <c r="BB20" s="33">
        <f>Q20/'Budget  2019 TEST'!yield/'Budget  2019 TEST'!Cormam*'Budget  2019 TEST'!ecoti</f>
        <v>303.7824</v>
      </c>
      <c r="BC20" s="33">
        <f>R20/'Budget  2019 TEST'!yield/'Budget  2019 TEST'!Cormam*'Budget  2019 TEST'!ecoti</f>
        <v>303.7824</v>
      </c>
    </row>
    <row r="21" spans="1:55" s="20" customFormat="1" ht="15" customHeight="1">
      <c r="A21" s="56" t="s">
        <v>45</v>
      </c>
      <c r="B21" s="37" t="s">
        <v>66</v>
      </c>
      <c r="C21" s="37" t="s">
        <v>64</v>
      </c>
      <c r="D21" s="46" t="s">
        <v>42</v>
      </c>
      <c r="E21" s="46">
        <v>2</v>
      </c>
      <c r="F21" s="33">
        <v>0</v>
      </c>
      <c r="G21" s="33">
        <v>0</v>
      </c>
      <c r="H21" s="33"/>
      <c r="I21" s="33">
        <v>10</v>
      </c>
      <c r="J21" s="33">
        <v>10</v>
      </c>
      <c r="K21" s="33">
        <f>J21</f>
        <v>10</v>
      </c>
      <c r="L21" s="33">
        <f>K21</f>
        <v>10</v>
      </c>
      <c r="M21" s="33">
        <f>L21</f>
        <v>10</v>
      </c>
      <c r="N21" s="33">
        <f>M21</f>
        <v>10</v>
      </c>
      <c r="O21" s="33">
        <f>N21</f>
        <v>10</v>
      </c>
      <c r="P21" s="33">
        <f t="shared" si="13"/>
        <v>10</v>
      </c>
      <c r="Q21" s="33">
        <f t="shared" si="12"/>
        <v>10</v>
      </c>
      <c r="R21" s="33">
        <f t="shared" si="12"/>
        <v>10</v>
      </c>
      <c r="T21" s="20">
        <v>0.8</v>
      </c>
      <c r="U21" s="36">
        <v>0</v>
      </c>
      <c r="V21" s="36">
        <f t="shared" si="9"/>
        <v>1</v>
      </c>
      <c r="W21" s="36">
        <f t="shared" si="10"/>
        <v>1</v>
      </c>
      <c r="Y21" s="37">
        <v>15.05</v>
      </c>
      <c r="Z21" s="33"/>
      <c r="AA21" s="33">
        <f>G21/yield/'Budget  2019 TEST'!Cormam*'Budget  2019 TEST'!uktmp</f>
        <v>0</v>
      </c>
      <c r="AB21" s="33">
        <f>I21/yield/'Budget  2019 TEST'!Cormam*'Budget  2019 TEST'!uktmp</f>
        <v>0</v>
      </c>
      <c r="AC21" s="33">
        <f>J21/yield/'Budget  2019 TEST'!Cormam*'Budget  2019 TEST'!uktmp</f>
        <v>0</v>
      </c>
      <c r="AD21" s="33">
        <f>K21/yield/'Budget  2019 TEST'!Cormam*'Budget  2019 TEST'!uktmp</f>
        <v>0</v>
      </c>
      <c r="AE21" s="33">
        <f>L21/yield/'Budget  2019 TEST'!Cormam*'Budget  2019 TEST'!uktmp</f>
        <v>0</v>
      </c>
      <c r="AF21" s="33">
        <f>M21/yield/'Budget  2019 TEST'!Cormam*'Budget  2019 TEST'!uktmp</f>
        <v>0</v>
      </c>
      <c r="AG21" s="33">
        <f>N21/yield/'Budget  2019 TEST'!Cormam*'Budget  2019 TEST'!uktmp</f>
        <v>0</v>
      </c>
      <c r="AH21" s="33">
        <f>O21/yield/'Budget  2019 TEST'!Cormam*'Budget  2019 TEST'!uktmp</f>
        <v>0</v>
      </c>
      <c r="AI21" s="33">
        <f>P21/yield/'Budget  2019 TEST'!Cormam*'Budget  2019 TEST'!uktmp</f>
        <v>0</v>
      </c>
      <c r="AJ21" s="33">
        <f>Q21/yield/'Budget  2019 TEST'!Cormam*'Budget  2019 TEST'!uktmp</f>
        <v>0</v>
      </c>
      <c r="AK21" s="33">
        <f>R21/yield/'Budget  2019 TEST'!Cormam*'Budget  2019 TEST'!uktmp</f>
        <v>0</v>
      </c>
      <c r="AL21" s="47"/>
      <c r="AM21" s="33">
        <f>G21/'Budget  2019 TEST'!yield/'Budget  2019 TEST'!Cormam*'Budget  2019 TEST'!ecoti</f>
        <v>0</v>
      </c>
      <c r="AN21" s="33">
        <f>I21/'Budget  2019 TEST'!yield/'Budget  2019 TEST'!Cormam*'Budget  2019 TEST'!ecoti</f>
        <v>13.157894736842106</v>
      </c>
      <c r="AO21" s="48">
        <f t="shared" ref="AO21:AO38" si="14">AN21*Y21</f>
        <v>198.0263157894737</v>
      </c>
      <c r="AP21" s="33">
        <f>J21/'Budget  2019 TEST'!yield/'Budget  2019 TEST'!Cormam*'Budget  2019 TEST'!ecoti</f>
        <v>12.755102040816327</v>
      </c>
      <c r="AQ21" s="33">
        <f>K21/'Budget  2019 TEST'!yield/'Budget  2019 TEST'!Cormam*'Budget  2019 TEST'!ecoti</f>
        <v>12.5</v>
      </c>
      <c r="AR21" s="33">
        <f>L21/'Budget  2019 TEST'!yield/'Budget  2019 TEST'!Cormam*'Budget  2019 TEST'!ecoti</f>
        <v>12.5</v>
      </c>
      <c r="AS21" s="49">
        <f>M21/'Budget  2019 TEST'!yield/'Budget  2019 TEST'!Cormam*'Budget  2019 TEST'!ecoti</f>
        <v>12.5</v>
      </c>
      <c r="AT21" s="41">
        <f t="shared" ref="AT21:AT36" si="15">Y21</f>
        <v>15.05</v>
      </c>
      <c r="AU21" s="42">
        <f t="shared" si="5"/>
        <v>188.125</v>
      </c>
      <c r="AV21" s="57">
        <v>15.5</v>
      </c>
      <c r="AW21" s="50">
        <v>2021</v>
      </c>
      <c r="AX21" s="42">
        <f t="shared" si="6"/>
        <v>193.75</v>
      </c>
      <c r="AY21" s="33">
        <f>N21/'Budget  2019 TEST'!yield/'Budget  2019 TEST'!Cormam*'Budget  2019 TEST'!ecoti</f>
        <v>12.5</v>
      </c>
      <c r="AZ21" s="33">
        <f>O21/'Budget  2019 TEST'!yield/'Budget  2019 TEST'!Cormam*'Budget  2019 TEST'!ecoti</f>
        <v>12.5</v>
      </c>
      <c r="BA21" s="33">
        <f>P21/'Budget  2019 TEST'!yield/'Budget  2019 TEST'!Cormam*'Budget  2019 TEST'!ecoti</f>
        <v>12.5</v>
      </c>
      <c r="BB21" s="33">
        <f>Q21/'Budget  2019 TEST'!yield/'Budget  2019 TEST'!Cormam*'Budget  2019 TEST'!ecoti</f>
        <v>12.5</v>
      </c>
      <c r="BC21" s="33">
        <f>R21/'Budget  2019 TEST'!yield/'Budget  2019 TEST'!Cormam*'Budget  2019 TEST'!ecoti</f>
        <v>12.5</v>
      </c>
    </row>
    <row r="22" spans="1:55" s="20" customFormat="1" ht="15" customHeight="1">
      <c r="A22" s="45" t="s">
        <v>45</v>
      </c>
      <c r="B22" s="37" t="s">
        <v>46</v>
      </c>
      <c r="C22" s="37" t="s">
        <v>41</v>
      </c>
      <c r="D22" s="46" t="s">
        <v>42</v>
      </c>
      <c r="E22" s="46">
        <v>1</v>
      </c>
      <c r="F22" s="33">
        <v>0</v>
      </c>
      <c r="G22" s="33">
        <v>0</v>
      </c>
      <c r="H22" s="33"/>
      <c r="I22" s="33">
        <v>40</v>
      </c>
      <c r="J22" s="33">
        <v>100</v>
      </c>
      <c r="K22" s="34">
        <v>128.58289384978801</v>
      </c>
      <c r="L22" s="35">
        <v>137.450679632532</v>
      </c>
      <c r="M22" s="33">
        <v>141.88457252390401</v>
      </c>
      <c r="N22" s="33">
        <v>141.88457252390401</v>
      </c>
      <c r="O22" s="33">
        <v>141.88457252390401</v>
      </c>
      <c r="P22" s="33">
        <f t="shared" si="13"/>
        <v>141.88457252390401</v>
      </c>
      <c r="Q22" s="33">
        <f t="shared" si="12"/>
        <v>141.88457252390401</v>
      </c>
      <c r="R22" s="33">
        <f t="shared" si="12"/>
        <v>141.88457252390401</v>
      </c>
      <c r="T22" s="20">
        <v>0.8</v>
      </c>
      <c r="U22" s="36">
        <v>0</v>
      </c>
      <c r="V22" s="36">
        <f t="shared" si="9"/>
        <v>1</v>
      </c>
      <c r="W22" s="36">
        <f t="shared" si="10"/>
        <v>1</v>
      </c>
      <c r="Y22" s="37">
        <v>15.6</v>
      </c>
      <c r="Z22" s="33"/>
      <c r="AA22" s="33">
        <f>G22/yield/'Budget  2019 TEST'!Cormam*'Budget  2019 TEST'!uktmp</f>
        <v>0</v>
      </c>
      <c r="AB22" s="33">
        <f>I22/yield/'Budget  2019 TEST'!Cormam*'Budget  2019 TEST'!uktmp</f>
        <v>0</v>
      </c>
      <c r="AC22" s="33">
        <f>J22/yield/'Budget  2019 TEST'!Cormam*'Budget  2019 TEST'!uktmp</f>
        <v>0</v>
      </c>
      <c r="AD22" s="33">
        <f>K22/yield/'Budget  2019 TEST'!Cormam*'Budget  2019 TEST'!uktmp</f>
        <v>0</v>
      </c>
      <c r="AE22" s="33">
        <f>L22/yield/'Budget  2019 TEST'!Cormam*'Budget  2019 TEST'!uktmp</f>
        <v>0</v>
      </c>
      <c r="AF22" s="33">
        <f>M22/yield/'Budget  2019 TEST'!Cormam*'Budget  2019 TEST'!uktmp</f>
        <v>0</v>
      </c>
      <c r="AG22" s="33">
        <f>N22/yield/'Budget  2019 TEST'!Cormam*'Budget  2019 TEST'!uktmp</f>
        <v>0</v>
      </c>
      <c r="AH22" s="33">
        <f>O22/yield/'Budget  2019 TEST'!Cormam*'Budget  2019 TEST'!uktmp</f>
        <v>0</v>
      </c>
      <c r="AI22" s="33">
        <f>P22/yield/'Budget  2019 TEST'!Cormam*'Budget  2019 TEST'!uktmp</f>
        <v>0</v>
      </c>
      <c r="AJ22" s="33">
        <f>Q22/yield/'Budget  2019 TEST'!Cormam*'Budget  2019 TEST'!uktmp</f>
        <v>0</v>
      </c>
      <c r="AK22" s="33">
        <f>R22/yield/'Budget  2019 TEST'!Cormam*'Budget  2019 TEST'!uktmp</f>
        <v>0</v>
      </c>
      <c r="AL22" s="47"/>
      <c r="AM22" s="33">
        <f>G22/'Budget  2019 TEST'!yield/'Budget  2019 TEST'!Cormam*'Budget  2019 TEST'!ecoti</f>
        <v>0</v>
      </c>
      <c r="AN22" s="33">
        <f>I22/'Budget  2019 TEST'!yield/'Budget  2019 TEST'!Cormam*'Budget  2019 TEST'!ecoti</f>
        <v>52.631578947368425</v>
      </c>
      <c r="AO22" s="48">
        <f t="shared" si="14"/>
        <v>821.0526315789474</v>
      </c>
      <c r="AP22" s="33">
        <f>J22/'Budget  2019 TEST'!yield/'Budget  2019 TEST'!Cormam*'Budget  2019 TEST'!ecoti</f>
        <v>127.55102040816327</v>
      </c>
      <c r="AQ22" s="33">
        <f>K22/'Budget  2019 TEST'!yield/'Budget  2019 TEST'!Cormam*'Budget  2019 TEST'!ecoti</f>
        <v>160.728617312235</v>
      </c>
      <c r="AR22" s="33">
        <f>L22/'Budget  2019 TEST'!yield/'Budget  2019 TEST'!Cormam*'Budget  2019 TEST'!ecoti</f>
        <v>171.813349540665</v>
      </c>
      <c r="AS22" s="49">
        <f>M22/'Budget  2019 TEST'!yield/'Budget  2019 TEST'!Cormam*'Budget  2019 TEST'!ecoti</f>
        <v>177.35571565488002</v>
      </c>
      <c r="AT22" s="41">
        <f t="shared" si="15"/>
        <v>15.6</v>
      </c>
      <c r="AU22" s="42">
        <f t="shared" si="5"/>
        <v>2766.7491642161281</v>
      </c>
      <c r="AV22" s="41">
        <f t="shared" ref="AV22:AV31" si="16">AT22</f>
        <v>15.6</v>
      </c>
      <c r="AW22" s="50" t="s">
        <v>47</v>
      </c>
      <c r="AX22" s="42">
        <f t="shared" si="6"/>
        <v>2766.7491642161281</v>
      </c>
      <c r="AY22" s="33">
        <f>N22/'Budget  2019 TEST'!yield/'Budget  2019 TEST'!Cormam*'Budget  2019 TEST'!ecoti</f>
        <v>177.35571565488002</v>
      </c>
      <c r="AZ22" s="33">
        <f>O22/'Budget  2019 TEST'!yield/'Budget  2019 TEST'!Cormam*'Budget  2019 TEST'!ecoti</f>
        <v>177.35571565488002</v>
      </c>
      <c r="BA22" s="33">
        <f>P22/'Budget  2019 TEST'!yield/'Budget  2019 TEST'!Cormam*'Budget  2019 TEST'!ecoti</f>
        <v>177.35571565488002</v>
      </c>
      <c r="BB22" s="33">
        <f>Q22/'Budget  2019 TEST'!yield/'Budget  2019 TEST'!Cormam*'Budget  2019 TEST'!ecoti</f>
        <v>177.35571565488002</v>
      </c>
      <c r="BC22" s="33">
        <f>R22/'Budget  2019 TEST'!yield/'Budget  2019 TEST'!Cormam*'Budget  2019 TEST'!ecoti</f>
        <v>177.35571565488002</v>
      </c>
    </row>
    <row r="23" spans="1:55" s="20" customFormat="1" ht="15" customHeight="1">
      <c r="A23" s="45" t="s">
        <v>45</v>
      </c>
      <c r="B23" s="37" t="s">
        <v>51</v>
      </c>
      <c r="C23" s="37" t="s">
        <v>41</v>
      </c>
      <c r="D23" s="46" t="s">
        <v>42</v>
      </c>
      <c r="E23" s="46">
        <v>1</v>
      </c>
      <c r="F23" s="33">
        <v>0</v>
      </c>
      <c r="G23" s="33">
        <v>5</v>
      </c>
      <c r="H23" s="33">
        <v>0</v>
      </c>
      <c r="I23" s="33">
        <v>10</v>
      </c>
      <c r="J23" s="33">
        <v>15</v>
      </c>
      <c r="K23" s="34">
        <v>15</v>
      </c>
      <c r="L23" s="35">
        <v>30</v>
      </c>
      <c r="M23" s="33">
        <v>80</v>
      </c>
      <c r="N23" s="33">
        <v>130</v>
      </c>
      <c r="O23" s="33">
        <v>180</v>
      </c>
      <c r="P23" s="33">
        <f t="shared" si="13"/>
        <v>180</v>
      </c>
      <c r="Q23" s="33">
        <f t="shared" si="12"/>
        <v>180</v>
      </c>
      <c r="R23" s="33">
        <f t="shared" si="12"/>
        <v>180</v>
      </c>
      <c r="T23" s="20">
        <v>0.8</v>
      </c>
      <c r="U23" s="36">
        <v>0</v>
      </c>
      <c r="V23" s="36">
        <f t="shared" si="9"/>
        <v>1</v>
      </c>
      <c r="W23" s="36">
        <f t="shared" si="10"/>
        <v>1</v>
      </c>
      <c r="Y23" s="37">
        <v>16.7</v>
      </c>
      <c r="Z23" s="33"/>
      <c r="AA23" s="33">
        <f>G23/yield/'Budget  2019 TEST'!Cormam*'Budget  2019 TEST'!uktmp</f>
        <v>0</v>
      </c>
      <c r="AB23" s="33">
        <f>I23/yield/'Budget  2019 TEST'!Cormam*'Budget  2019 TEST'!uktmp</f>
        <v>0</v>
      </c>
      <c r="AC23" s="33">
        <f>J23/yield/'Budget  2019 TEST'!Cormam*'Budget  2019 TEST'!uktmp</f>
        <v>0</v>
      </c>
      <c r="AD23" s="33">
        <f>K23/yield/'Budget  2019 TEST'!Cormam*'Budget  2019 TEST'!uktmp</f>
        <v>0</v>
      </c>
      <c r="AE23" s="33">
        <f>L23/yield/'Budget  2019 TEST'!Cormam*'Budget  2019 TEST'!uktmp</f>
        <v>0</v>
      </c>
      <c r="AF23" s="33">
        <f>M23/yield/'Budget  2019 TEST'!Cormam*'Budget  2019 TEST'!uktmp</f>
        <v>0</v>
      </c>
      <c r="AG23" s="33">
        <f>N23/yield/'Budget  2019 TEST'!Cormam*'Budget  2019 TEST'!uktmp</f>
        <v>0</v>
      </c>
      <c r="AH23" s="33">
        <f>O23/yield/'Budget  2019 TEST'!Cormam*'Budget  2019 TEST'!uktmp</f>
        <v>0</v>
      </c>
      <c r="AI23" s="33">
        <f>P23/yield/'Budget  2019 TEST'!Cormam*'Budget  2019 TEST'!uktmp</f>
        <v>0</v>
      </c>
      <c r="AJ23" s="33">
        <f>Q23/yield/'Budget  2019 TEST'!Cormam*'Budget  2019 TEST'!uktmp</f>
        <v>0</v>
      </c>
      <c r="AK23" s="33">
        <f>R23/yield/'Budget  2019 TEST'!Cormam*'Budget  2019 TEST'!uktmp</f>
        <v>0</v>
      </c>
      <c r="AL23" s="47"/>
      <c r="AM23" s="33">
        <f>G23/'Budget  2019 TEST'!yield/'Budget  2019 TEST'!Cormam*'Budget  2019 TEST'!ecoti</f>
        <v>6.7204301075268811</v>
      </c>
      <c r="AN23" s="33">
        <f>I23/'Budget  2019 TEST'!yield/'Budget  2019 TEST'!Cormam*'Budget  2019 TEST'!ecoti</f>
        <v>13.157894736842106</v>
      </c>
      <c r="AO23" s="48">
        <f t="shared" si="14"/>
        <v>219.73684210526315</v>
      </c>
      <c r="AP23" s="33">
        <f>J23/'Budget  2019 TEST'!yield/'Budget  2019 TEST'!Cormam*'Budget  2019 TEST'!ecoti</f>
        <v>19.132653061224492</v>
      </c>
      <c r="AQ23" s="33">
        <f>K23/'Budget  2019 TEST'!yield/'Budget  2019 TEST'!Cormam*'Budget  2019 TEST'!ecoti</f>
        <v>18.75</v>
      </c>
      <c r="AR23" s="33">
        <f>L23/'Budget  2019 TEST'!yield/'Budget  2019 TEST'!Cormam*'Budget  2019 TEST'!ecoti</f>
        <v>37.5</v>
      </c>
      <c r="AS23" s="49">
        <f>M23/'Budget  2019 TEST'!yield/'Budget  2019 TEST'!Cormam*'Budget  2019 TEST'!ecoti</f>
        <v>100</v>
      </c>
      <c r="AT23" s="41">
        <f t="shared" si="15"/>
        <v>16.7</v>
      </c>
      <c r="AU23" s="42">
        <f t="shared" si="5"/>
        <v>1670</v>
      </c>
      <c r="AV23" s="41">
        <f t="shared" si="16"/>
        <v>16.7</v>
      </c>
      <c r="AW23" s="50" t="s">
        <v>47</v>
      </c>
      <c r="AX23" s="42">
        <f t="shared" si="6"/>
        <v>1670</v>
      </c>
      <c r="AY23" s="33">
        <f>N23/'Budget  2019 TEST'!yield/'Budget  2019 TEST'!Cormam*'Budget  2019 TEST'!ecoti</f>
        <v>162.5</v>
      </c>
      <c r="AZ23" s="33">
        <f>O23/'Budget  2019 TEST'!yield/'Budget  2019 TEST'!Cormam*'Budget  2019 TEST'!ecoti</f>
        <v>225</v>
      </c>
      <c r="BA23" s="33">
        <f>P23/'Budget  2019 TEST'!yield/'Budget  2019 TEST'!Cormam*'Budget  2019 TEST'!ecoti</f>
        <v>225</v>
      </c>
      <c r="BB23" s="33">
        <f>Q23/'Budget  2019 TEST'!yield/'Budget  2019 TEST'!Cormam*'Budget  2019 TEST'!ecoti</f>
        <v>225</v>
      </c>
      <c r="BC23" s="33">
        <f>R23/'Budget  2019 TEST'!yield/'Budget  2019 TEST'!Cormam*'Budget  2019 TEST'!ecoti</f>
        <v>225</v>
      </c>
    </row>
    <row r="24" spans="1:55" s="20" customFormat="1" ht="15" customHeight="1">
      <c r="A24" s="45" t="s">
        <v>45</v>
      </c>
      <c r="B24" s="37" t="s">
        <v>52</v>
      </c>
      <c r="C24" s="37" t="s">
        <v>41</v>
      </c>
      <c r="D24" s="46" t="s">
        <v>42</v>
      </c>
      <c r="E24" s="46">
        <v>1</v>
      </c>
      <c r="F24" s="33">
        <v>0</v>
      </c>
      <c r="G24" s="33">
        <v>0</v>
      </c>
      <c r="H24" s="33">
        <v>5.5</v>
      </c>
      <c r="I24" s="33">
        <v>5</v>
      </c>
      <c r="J24" s="33">
        <v>50</v>
      </c>
      <c r="K24" s="34">
        <v>91</v>
      </c>
      <c r="L24" s="35">
        <v>121</v>
      </c>
      <c r="M24" s="33">
        <f>L24</f>
        <v>121</v>
      </c>
      <c r="N24" s="33">
        <f>M24</f>
        <v>121</v>
      </c>
      <c r="O24" s="33">
        <f>N24</f>
        <v>121</v>
      </c>
      <c r="P24" s="33">
        <f t="shared" si="13"/>
        <v>121</v>
      </c>
      <c r="Q24" s="33">
        <f t="shared" si="12"/>
        <v>121</v>
      </c>
      <c r="R24" s="33">
        <f t="shared" si="12"/>
        <v>121</v>
      </c>
      <c r="T24" s="20">
        <v>0.8</v>
      </c>
      <c r="U24" s="36">
        <v>0</v>
      </c>
      <c r="V24" s="36">
        <f t="shared" si="9"/>
        <v>1</v>
      </c>
      <c r="W24" s="36">
        <f t="shared" si="10"/>
        <v>1</v>
      </c>
      <c r="Y24" s="37">
        <v>16.7</v>
      </c>
      <c r="Z24" s="33"/>
      <c r="AA24" s="33">
        <f>G24/yield/'Budget  2019 TEST'!Cormam*'Budget  2019 TEST'!uktmp</f>
        <v>0</v>
      </c>
      <c r="AB24" s="33">
        <f>I24/yield/'Budget  2019 TEST'!Cormam*'Budget  2019 TEST'!uktmp</f>
        <v>0</v>
      </c>
      <c r="AC24" s="33">
        <f>J24/yield/'Budget  2019 TEST'!Cormam*'Budget  2019 TEST'!uktmp</f>
        <v>0</v>
      </c>
      <c r="AD24" s="33">
        <f>K24/yield/'Budget  2019 TEST'!Cormam*'Budget  2019 TEST'!uktmp</f>
        <v>0</v>
      </c>
      <c r="AE24" s="33">
        <f>L24/yield/'Budget  2019 TEST'!Cormam*'Budget  2019 TEST'!uktmp</f>
        <v>0</v>
      </c>
      <c r="AF24" s="33">
        <f>M24/yield/'Budget  2019 TEST'!Cormam*'Budget  2019 TEST'!uktmp</f>
        <v>0</v>
      </c>
      <c r="AG24" s="33">
        <f>N24/yield/'Budget  2019 TEST'!Cormam*'Budget  2019 TEST'!uktmp</f>
        <v>0</v>
      </c>
      <c r="AH24" s="33">
        <f>O24/yield/'Budget  2019 TEST'!Cormam*'Budget  2019 TEST'!uktmp</f>
        <v>0</v>
      </c>
      <c r="AI24" s="33">
        <f>P24/yield/'Budget  2019 TEST'!Cormam*'Budget  2019 TEST'!uktmp</f>
        <v>0</v>
      </c>
      <c r="AJ24" s="33">
        <f>Q24/yield/'Budget  2019 TEST'!Cormam*'Budget  2019 TEST'!uktmp</f>
        <v>0</v>
      </c>
      <c r="AK24" s="33">
        <f>R24/yield/'Budget  2019 TEST'!Cormam*'Budget  2019 TEST'!uktmp</f>
        <v>0</v>
      </c>
      <c r="AL24" s="47"/>
      <c r="AM24" s="33">
        <f>G24/'Budget  2019 TEST'!yield/'Budget  2019 TEST'!Cormam*'Budget  2019 TEST'!ecoti</f>
        <v>0</v>
      </c>
      <c r="AN24" s="33">
        <f>I24/'Budget  2019 TEST'!yield/'Budget  2019 TEST'!Cormam*'Budget  2019 TEST'!ecoti</f>
        <v>6.5789473684210531</v>
      </c>
      <c r="AO24" s="48">
        <f t="shared" si="14"/>
        <v>109.86842105263158</v>
      </c>
      <c r="AP24" s="33">
        <f>J24/'Budget  2019 TEST'!yield/'Budget  2019 TEST'!Cormam*'Budget  2019 TEST'!ecoti</f>
        <v>63.775510204081634</v>
      </c>
      <c r="AQ24" s="33">
        <f>K24/'Budget  2019 TEST'!yield/'Budget  2019 TEST'!Cormam*'Budget  2019 TEST'!ecoti</f>
        <v>113.75</v>
      </c>
      <c r="AR24" s="33">
        <f>L24/'Budget  2019 TEST'!yield/'Budget  2019 TEST'!Cormam*'Budget  2019 TEST'!ecoti</f>
        <v>151.25</v>
      </c>
      <c r="AS24" s="49">
        <f>M24/'Budget  2019 TEST'!yield/'Budget  2019 TEST'!Cormam*'Budget  2019 TEST'!ecoti</f>
        <v>151.25</v>
      </c>
      <c r="AT24" s="41">
        <f t="shared" si="15"/>
        <v>16.7</v>
      </c>
      <c r="AU24" s="42">
        <f t="shared" si="5"/>
        <v>2525.875</v>
      </c>
      <c r="AV24" s="41">
        <f t="shared" si="16"/>
        <v>16.7</v>
      </c>
      <c r="AW24" s="50" t="s">
        <v>47</v>
      </c>
      <c r="AX24" s="42">
        <f t="shared" si="6"/>
        <v>2525.875</v>
      </c>
      <c r="AY24" s="33">
        <f>N24/'Budget  2019 TEST'!yield/'Budget  2019 TEST'!Cormam*'Budget  2019 TEST'!ecoti</f>
        <v>151.25</v>
      </c>
      <c r="AZ24" s="33">
        <f>O24/'Budget  2019 TEST'!yield/'Budget  2019 TEST'!Cormam*'Budget  2019 TEST'!ecoti</f>
        <v>151.25</v>
      </c>
      <c r="BA24" s="33">
        <f>P24/'Budget  2019 TEST'!yield/'Budget  2019 TEST'!Cormam*'Budget  2019 TEST'!ecoti</f>
        <v>151.25</v>
      </c>
      <c r="BB24" s="33">
        <f>Q24/'Budget  2019 TEST'!yield/'Budget  2019 TEST'!Cormam*'Budget  2019 TEST'!ecoti</f>
        <v>151.25</v>
      </c>
      <c r="BC24" s="33">
        <f>R24/'Budget  2019 TEST'!yield/'Budget  2019 TEST'!Cormam*'Budget  2019 TEST'!ecoti</f>
        <v>151.25</v>
      </c>
    </row>
    <row r="25" spans="1:55" ht="15" hidden="1" customHeight="1">
      <c r="A25" s="15"/>
      <c r="B25" s="21" t="s">
        <v>71</v>
      </c>
      <c r="C25" s="21" t="s">
        <v>61</v>
      </c>
      <c r="D25" s="15" t="s">
        <v>42</v>
      </c>
      <c r="E25" s="15">
        <v>3</v>
      </c>
      <c r="F25" s="32">
        <v>4</v>
      </c>
      <c r="G25" s="33">
        <v>5</v>
      </c>
      <c r="H25" s="33">
        <v>1</v>
      </c>
      <c r="I25" s="33">
        <v>0</v>
      </c>
      <c r="J25" s="33">
        <v>50</v>
      </c>
      <c r="K25" s="34">
        <v>50</v>
      </c>
      <c r="L25" s="33">
        <v>50</v>
      </c>
      <c r="M25" s="33">
        <v>50</v>
      </c>
      <c r="N25" s="33">
        <v>50</v>
      </c>
      <c r="O25" s="33">
        <v>50</v>
      </c>
      <c r="P25" s="33">
        <f t="shared" si="13"/>
        <v>50</v>
      </c>
      <c r="Q25" s="33">
        <f t="shared" si="12"/>
        <v>50</v>
      </c>
      <c r="R25" s="33">
        <f t="shared" si="12"/>
        <v>50</v>
      </c>
      <c r="T25" s="20">
        <v>0.8</v>
      </c>
      <c r="U25" s="36">
        <v>0</v>
      </c>
      <c r="V25" s="36">
        <f t="shared" si="9"/>
        <v>1</v>
      </c>
      <c r="W25" s="27">
        <f t="shared" si="10"/>
        <v>1</v>
      </c>
      <c r="X25" s="20">
        <v>17.2</v>
      </c>
      <c r="Y25" s="37">
        <v>16</v>
      </c>
      <c r="Z25" s="38"/>
      <c r="AA25" s="33">
        <f>G25/yield/'Budget  2019 TEST'!Cormam*'Budget  2019 TEST'!uktmp</f>
        <v>0</v>
      </c>
      <c r="AB25" s="33">
        <f>I25/yield/'Budget  2019 TEST'!Cormam*'Budget  2019 TEST'!uktmp</f>
        <v>0</v>
      </c>
      <c r="AC25" s="33">
        <f>J25/yield/'Budget  2019 TEST'!Cormam*'Budget  2019 TEST'!uktmp</f>
        <v>0</v>
      </c>
      <c r="AD25" s="33">
        <f>K25/yield/'Budget  2019 TEST'!Cormam*'Budget  2019 TEST'!uktmp</f>
        <v>0</v>
      </c>
      <c r="AE25" s="33">
        <f>L25/yield/'Budget  2019 TEST'!Cormam*'Budget  2019 TEST'!uktmp</f>
        <v>0</v>
      </c>
      <c r="AF25" s="33">
        <f>M25/yield/'Budget  2019 TEST'!Cormam*'Budget  2019 TEST'!uktmp</f>
        <v>0</v>
      </c>
      <c r="AG25" s="33">
        <f>N25/yield/'Budget  2019 TEST'!Cormam*'Budget  2019 TEST'!uktmp</f>
        <v>0</v>
      </c>
      <c r="AH25" s="33">
        <f>O25/yield/'Budget  2019 TEST'!Cormam*'Budget  2019 TEST'!uktmp</f>
        <v>0</v>
      </c>
      <c r="AI25" s="33">
        <f>P25/yield/'Budget  2019 TEST'!Cormam*'Budget  2019 TEST'!uktmp</f>
        <v>0</v>
      </c>
      <c r="AJ25" s="33">
        <f>Q25/yield/'Budget  2019 TEST'!Cormam*'Budget  2019 TEST'!uktmp</f>
        <v>0</v>
      </c>
      <c r="AK25" s="33">
        <f>R25/yield/'Budget  2019 TEST'!Cormam*'Budget  2019 TEST'!uktmp</f>
        <v>0</v>
      </c>
      <c r="AL25" s="39"/>
      <c r="AM25" s="38">
        <f>G25/'Budget  2019 TEST'!yield/'Budget  2019 TEST'!Cormam*'Budget  2019 TEST'!ecoti</f>
        <v>6.7204301075268811</v>
      </c>
      <c r="AN25" s="38">
        <f>I25/'Budget  2019 TEST'!yield/'Budget  2019 TEST'!Cormam*'Budget  2019 TEST'!ecoti</f>
        <v>0</v>
      </c>
      <c r="AO25" s="48">
        <f t="shared" si="14"/>
        <v>0</v>
      </c>
      <c r="AP25" s="33">
        <f>J25/'Budget  2019 TEST'!yield/'Budget  2019 TEST'!Cormam*'Budget  2019 TEST'!ecoti</f>
        <v>63.775510204081634</v>
      </c>
      <c r="AQ25" s="33">
        <f>K25/'Budget  2019 TEST'!yield/'Budget  2019 TEST'!Cormam*'Budget  2019 TEST'!ecoti</f>
        <v>62.5</v>
      </c>
      <c r="AR25" s="33">
        <f>L25/'Budget  2019 TEST'!yield/'Budget  2019 TEST'!Cormam*'Budget  2019 TEST'!ecoti</f>
        <v>62.5</v>
      </c>
      <c r="AS25" s="49">
        <f>M25/'Budget  2019 TEST'!yield/'Budget  2019 TEST'!Cormam*'Budget  2019 TEST'!ecoti</f>
        <v>62.5</v>
      </c>
      <c r="AT25" s="60">
        <f t="shared" si="15"/>
        <v>16</v>
      </c>
      <c r="AU25" s="42">
        <f t="shared" si="5"/>
        <v>1000</v>
      </c>
      <c r="AV25" s="41">
        <f t="shared" si="16"/>
        <v>16</v>
      </c>
      <c r="AW25" s="50" t="s">
        <v>65</v>
      </c>
      <c r="AX25" s="42">
        <f t="shared" si="6"/>
        <v>1000</v>
      </c>
      <c r="AY25" s="38">
        <f>N25/'Budget  2019 TEST'!yield/'Budget  2019 TEST'!Cormam*'Budget  2019 TEST'!ecoti</f>
        <v>62.5</v>
      </c>
      <c r="AZ25" s="38">
        <f>O25/'Budget  2019 TEST'!yield/'Budget  2019 TEST'!Cormam*'Budget  2019 TEST'!ecoti</f>
        <v>62.5</v>
      </c>
      <c r="BA25" s="38">
        <f>P25/'Budget  2019 TEST'!yield/'Budget  2019 TEST'!Cormam*'Budget  2019 TEST'!ecoti</f>
        <v>62.5</v>
      </c>
      <c r="BB25" s="38">
        <f>Q25/'Budget  2019 TEST'!yield/'Budget  2019 TEST'!Cormam*'Budget  2019 TEST'!ecoti</f>
        <v>62.5</v>
      </c>
      <c r="BC25" s="38">
        <f>R25/'Budget  2019 TEST'!yield/'Budget  2019 TEST'!Cormam*'Budget  2019 TEST'!ecoti</f>
        <v>62.5</v>
      </c>
    </row>
    <row r="26" spans="1:55" s="20" customFormat="1" ht="15" customHeight="1">
      <c r="A26" s="46" t="s">
        <v>45</v>
      </c>
      <c r="B26" s="37" t="s">
        <v>70</v>
      </c>
      <c r="C26" s="37" t="s">
        <v>41</v>
      </c>
      <c r="D26" s="46" t="s">
        <v>42</v>
      </c>
      <c r="E26" s="46">
        <v>1</v>
      </c>
      <c r="F26" s="33">
        <v>10</v>
      </c>
      <c r="G26" s="33">
        <f>30-16</f>
        <v>14</v>
      </c>
      <c r="H26" s="33"/>
      <c r="I26" s="33">
        <v>30</v>
      </c>
      <c r="J26" s="33">
        <v>100</v>
      </c>
      <c r="K26" s="33">
        <v>300</v>
      </c>
      <c r="L26" s="35">
        <v>500</v>
      </c>
      <c r="M26" s="33">
        <v>800</v>
      </c>
      <c r="N26" s="33">
        <v>800</v>
      </c>
      <c r="O26" s="33">
        <v>800</v>
      </c>
      <c r="P26" s="33">
        <f t="shared" si="13"/>
        <v>800</v>
      </c>
      <c r="Q26" s="33">
        <f t="shared" si="12"/>
        <v>800</v>
      </c>
      <c r="R26" s="33">
        <f t="shared" si="12"/>
        <v>800</v>
      </c>
      <c r="T26" s="20">
        <v>0.87</v>
      </c>
      <c r="U26" s="36">
        <v>0.75</v>
      </c>
      <c r="V26" s="36">
        <f t="shared" si="9"/>
        <v>0.25</v>
      </c>
      <c r="W26" s="36">
        <f t="shared" si="10"/>
        <v>1</v>
      </c>
      <c r="X26" s="20">
        <v>17.2</v>
      </c>
      <c r="Y26" s="37">
        <v>14.5</v>
      </c>
      <c r="Z26" s="33"/>
      <c r="AA26" s="33">
        <f>G26/yield/'Budget  2019 TEST'!Cormam*'Budget  2019 TEST'!uktmp</f>
        <v>12.977382276603635</v>
      </c>
      <c r="AB26" s="33">
        <f>I26/yield/'Budget  2019 TEST'!Cormam*'Budget  2019 TEST'!uktmp</f>
        <v>27.223230490018153</v>
      </c>
      <c r="AC26" s="33">
        <f>J26/yield/'Budget  2019 TEST'!Cormam*'Budget  2019 TEST'!uktmp</f>
        <v>87.966220971147067</v>
      </c>
      <c r="AD26" s="33">
        <f>K26/yield/'Budget  2019 TEST'!Cormam*'Budget  2019 TEST'!uktmp</f>
        <v>258.62068965517244</v>
      </c>
      <c r="AE26" s="33">
        <f>L26/yield/'Budget  2019 TEST'!Cormam*'Budget  2019 TEST'!uktmp</f>
        <v>431.0344827586207</v>
      </c>
      <c r="AF26" s="33">
        <f>M26/yield/'Budget  2019 TEST'!Cormam*'Budget  2019 TEST'!uktmp</f>
        <v>689.65517241379303</v>
      </c>
      <c r="AG26" s="33">
        <f>N26/yield/'Budget  2019 TEST'!Cormam*'Budget  2019 TEST'!uktmp</f>
        <v>689.65517241379303</v>
      </c>
      <c r="AH26" s="33">
        <f>O26/yield/'Budget  2019 TEST'!Cormam*'Budget  2019 TEST'!uktmp</f>
        <v>689.65517241379303</v>
      </c>
      <c r="AI26" s="33">
        <f>P26/yield/'Budget  2019 TEST'!Cormam*'Budget  2019 TEST'!uktmp</f>
        <v>689.65517241379303</v>
      </c>
      <c r="AJ26" s="33">
        <f>Q26/yield/'Budget  2019 TEST'!Cormam*'Budget  2019 TEST'!uktmp</f>
        <v>689.65517241379303</v>
      </c>
      <c r="AK26" s="33">
        <f>R26/yield/'Budget  2019 TEST'!Cormam*'Budget  2019 TEST'!uktmp</f>
        <v>689.65517241379303</v>
      </c>
      <c r="AL26" s="47"/>
      <c r="AM26" s="33">
        <f>G26/'Budget  2019 TEST'!yield/'Budget  2019 TEST'!Cormam*'Budget  2019 TEST'!ecoti</f>
        <v>4.3257940922012112</v>
      </c>
      <c r="AN26" s="33">
        <f>I26/'Budget  2019 TEST'!yield/'Budget  2019 TEST'!Cormam*'Budget  2019 TEST'!ecoti</f>
        <v>9.074410163339385</v>
      </c>
      <c r="AO26" s="48">
        <f t="shared" si="14"/>
        <v>131.57894736842107</v>
      </c>
      <c r="AP26" s="33">
        <f>J26/'Budget  2019 TEST'!yield/'Budget  2019 TEST'!Cormam*'Budget  2019 TEST'!ecoti</f>
        <v>29.322073657049025</v>
      </c>
      <c r="AQ26" s="33">
        <f>K26/'Budget  2019 TEST'!yield/'Budget  2019 TEST'!Cormam*'Budget  2019 TEST'!ecoti</f>
        <v>86.206896551724142</v>
      </c>
      <c r="AR26" s="33">
        <f>L26/'Budget  2019 TEST'!yield/'Budget  2019 TEST'!Cormam*'Budget  2019 TEST'!ecoti</f>
        <v>143.67816091954023</v>
      </c>
      <c r="AS26" s="49">
        <f>M26/'Budget  2019 TEST'!yield/'Budget  2019 TEST'!Cormam*'Budget  2019 TEST'!ecoti</f>
        <v>229.88505747126436</v>
      </c>
      <c r="AT26" s="60">
        <f t="shared" si="15"/>
        <v>14.5</v>
      </c>
      <c r="AU26" s="61">
        <f t="shared" si="5"/>
        <v>3333.333333333333</v>
      </c>
      <c r="AV26" s="60">
        <f t="shared" si="16"/>
        <v>14.5</v>
      </c>
      <c r="AW26" s="62" t="s">
        <v>47</v>
      </c>
      <c r="AX26" s="61">
        <f t="shared" si="6"/>
        <v>3333.333333333333</v>
      </c>
      <c r="AY26" s="33">
        <f>N26/'Budget  2019 TEST'!yield/'Budget  2019 TEST'!Cormam*'Budget  2019 TEST'!ecoti</f>
        <v>229.88505747126436</v>
      </c>
      <c r="AZ26" s="33">
        <f>O26/'Budget  2019 TEST'!yield/'Budget  2019 TEST'!Cormam*'Budget  2019 TEST'!ecoti</f>
        <v>229.88505747126436</v>
      </c>
      <c r="BA26" s="33">
        <f>P26/'Budget  2019 TEST'!yield/'Budget  2019 TEST'!Cormam*'Budget  2019 TEST'!ecoti</f>
        <v>229.88505747126436</v>
      </c>
      <c r="BB26" s="33">
        <f>Q26/'Budget  2019 TEST'!yield/'Budget  2019 TEST'!Cormam*'Budget  2019 TEST'!ecoti</f>
        <v>229.88505747126436</v>
      </c>
      <c r="BC26" s="33">
        <f>R26/'Budget  2019 TEST'!yield/'Budget  2019 TEST'!Cormam*'Budget  2019 TEST'!ecoti</f>
        <v>229.88505747126436</v>
      </c>
    </row>
    <row r="27" spans="1:55" ht="21" hidden="1">
      <c r="B27" s="21" t="s">
        <v>74</v>
      </c>
      <c r="C27" s="21" t="s">
        <v>75</v>
      </c>
      <c r="D27" s="15" t="s">
        <v>42</v>
      </c>
      <c r="E27" s="15">
        <v>3</v>
      </c>
      <c r="F27" s="32"/>
      <c r="G27" s="33"/>
      <c r="H27" s="33">
        <v>19</v>
      </c>
      <c r="I27" s="33">
        <v>50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f t="shared" si="13"/>
        <v>0</v>
      </c>
      <c r="Q27" s="33">
        <f t="shared" si="12"/>
        <v>0</v>
      </c>
      <c r="R27" s="33">
        <f t="shared" si="12"/>
        <v>0</v>
      </c>
      <c r="S27" s="38"/>
      <c r="T27" s="20">
        <v>1</v>
      </c>
      <c r="U27" s="36">
        <v>1</v>
      </c>
      <c r="V27" s="36">
        <f t="shared" si="9"/>
        <v>0</v>
      </c>
      <c r="W27" s="27">
        <f t="shared" si="10"/>
        <v>1</v>
      </c>
      <c r="X27" s="20">
        <v>11</v>
      </c>
      <c r="Y27" s="37"/>
      <c r="Z27" s="38"/>
      <c r="AA27" s="33">
        <f>G27/yield/'Budget  2019 TEST'!Cormam*'Budget  2019 TEST'!uktmp</f>
        <v>0</v>
      </c>
      <c r="AB27" s="33">
        <f>I27/yield/'Budget  2019 TEST'!Cormam*'Budget  2019 TEST'!uktmp</f>
        <v>52.631578947368425</v>
      </c>
      <c r="AC27" s="33">
        <f>J27/yield/'Budget  2019 TEST'!Cormam*'Budget  2019 TEST'!uktmp</f>
        <v>0</v>
      </c>
      <c r="AD27" s="33">
        <f>K27/yield/'Budget  2019 TEST'!Cormam*'Budget  2019 TEST'!uktmp</f>
        <v>0</v>
      </c>
      <c r="AE27" s="33">
        <f>L27/yield/'Budget  2019 TEST'!Cormam*'Budget  2019 TEST'!uktmp</f>
        <v>0</v>
      </c>
      <c r="AF27" s="33">
        <f>M27/yield/'Budget  2019 TEST'!Cormam*'Budget  2019 TEST'!uktmp</f>
        <v>0</v>
      </c>
      <c r="AG27" s="33">
        <f>N27/yield/'Budget  2019 TEST'!Cormam*'Budget  2019 TEST'!uktmp</f>
        <v>0</v>
      </c>
      <c r="AH27" s="33">
        <f>O27/yield/'Budget  2019 TEST'!Cormam*'Budget  2019 TEST'!uktmp</f>
        <v>0</v>
      </c>
      <c r="AI27" s="33">
        <f>P27/yield/'Budget  2019 TEST'!Cormam*'Budget  2019 TEST'!uktmp</f>
        <v>0</v>
      </c>
      <c r="AJ27" s="33">
        <f>Q27/yield/'Budget  2019 TEST'!Cormam*'Budget  2019 TEST'!uktmp</f>
        <v>0</v>
      </c>
      <c r="AK27" s="33">
        <f>R27/yield/'Budget  2019 TEST'!Cormam*'Budget  2019 TEST'!uktmp</f>
        <v>0</v>
      </c>
      <c r="AL27" s="39"/>
      <c r="AM27" s="38">
        <f>G27/'Budget  2019 TEST'!yield/'Budget  2019 TEST'!Cormam*'Budget  2019 TEST'!ecoti</f>
        <v>0</v>
      </c>
      <c r="AN27" s="38">
        <f>I27/'Budget  2019 TEST'!yield/'Budget  2019 TEST'!Cormam*'Budget  2019 TEST'!ecoti</f>
        <v>0</v>
      </c>
      <c r="AO27" s="48">
        <f t="shared" si="14"/>
        <v>0</v>
      </c>
      <c r="AP27" s="38">
        <f>J27/'Budget  2019 TEST'!yield/'Budget  2019 TEST'!Cormam*'Budget  2019 TEST'!ecoti</f>
        <v>0</v>
      </c>
      <c r="AQ27" s="38">
        <f>K27/'Budget  2019 TEST'!yield/'Budget  2019 TEST'!Cormam*'Budget  2019 TEST'!ecoti</f>
        <v>0</v>
      </c>
      <c r="AR27" s="38">
        <f>L27/'Budget  2019 TEST'!yield/'Budget  2019 TEST'!Cormam*'Budget  2019 TEST'!ecoti</f>
        <v>0</v>
      </c>
      <c r="AS27" s="40">
        <f>M27/'Budget  2019 TEST'!yield/'Budget  2019 TEST'!Cormam*'Budget  2019 TEST'!ecoti</f>
        <v>0</v>
      </c>
      <c r="AT27" s="41">
        <f t="shared" si="15"/>
        <v>0</v>
      </c>
      <c r="AU27" s="42">
        <f t="shared" si="5"/>
        <v>0</v>
      </c>
      <c r="AV27" s="41">
        <f t="shared" si="16"/>
        <v>0</v>
      </c>
      <c r="AW27" s="50" t="s">
        <v>47</v>
      </c>
      <c r="AX27" s="42">
        <f t="shared" si="6"/>
        <v>0</v>
      </c>
      <c r="AY27" s="38">
        <f>N27/'Budget  2019 TEST'!yield/'Budget  2019 TEST'!Cormam*'Budget  2019 TEST'!ecoti</f>
        <v>0</v>
      </c>
      <c r="AZ27" s="38">
        <f>O27/'Budget  2019 TEST'!yield/'Budget  2019 TEST'!Cormam*'Budget  2019 TEST'!ecoti</f>
        <v>0</v>
      </c>
      <c r="BA27" s="38">
        <f>P27/'Budget  2019 TEST'!yield/'Budget  2019 TEST'!Cormam*'Budget  2019 TEST'!ecoti</f>
        <v>0</v>
      </c>
      <c r="BB27" s="38">
        <f>Q27/'Budget  2019 TEST'!yield/'Budget  2019 TEST'!Cormam*'Budget  2019 TEST'!ecoti</f>
        <v>0</v>
      </c>
      <c r="BC27" s="38">
        <f>R27/'Budget  2019 TEST'!yield/'Budget  2019 TEST'!Cormam*'Budget  2019 TEST'!ecoti</f>
        <v>0</v>
      </c>
    </row>
    <row r="28" spans="1:55" s="20" customFormat="1" ht="15" customHeight="1">
      <c r="A28" s="52" t="s">
        <v>45</v>
      </c>
      <c r="B28" s="37" t="s">
        <v>59</v>
      </c>
      <c r="C28" s="37" t="s">
        <v>58</v>
      </c>
      <c r="D28" s="46" t="s">
        <v>42</v>
      </c>
      <c r="E28" s="46">
        <v>2</v>
      </c>
      <c r="F28" s="33">
        <v>0</v>
      </c>
      <c r="G28" s="33">
        <v>0</v>
      </c>
      <c r="H28" s="33"/>
      <c r="I28" s="33">
        <v>30</v>
      </c>
      <c r="J28" s="33">
        <v>45</v>
      </c>
      <c r="K28" s="34">
        <v>50</v>
      </c>
      <c r="L28" s="35">
        <f t="shared" ref="L28:O29" si="17">K28</f>
        <v>50</v>
      </c>
      <c r="M28" s="33">
        <f t="shared" si="17"/>
        <v>50</v>
      </c>
      <c r="N28" s="33">
        <f t="shared" si="17"/>
        <v>50</v>
      </c>
      <c r="O28" s="33">
        <f t="shared" si="17"/>
        <v>50</v>
      </c>
      <c r="P28" s="33">
        <f t="shared" si="13"/>
        <v>50</v>
      </c>
      <c r="Q28" s="33">
        <f t="shared" si="12"/>
        <v>50</v>
      </c>
      <c r="R28" s="33">
        <f t="shared" si="12"/>
        <v>50</v>
      </c>
      <c r="T28" s="20">
        <v>0.8</v>
      </c>
      <c r="U28" s="36">
        <v>0</v>
      </c>
      <c r="V28" s="36">
        <f t="shared" si="9"/>
        <v>1</v>
      </c>
      <c r="W28" s="36">
        <f t="shared" si="10"/>
        <v>1</v>
      </c>
      <c r="X28" s="20">
        <v>17.2</v>
      </c>
      <c r="Y28" s="37">
        <v>17.2</v>
      </c>
      <c r="Z28" s="33"/>
      <c r="AA28" s="33">
        <f>G28/yield/'Budget  2019 TEST'!Cormam*'Budget  2019 TEST'!uktmp</f>
        <v>0</v>
      </c>
      <c r="AB28" s="33">
        <f>I28/yield/'Budget  2019 TEST'!Cormam*'Budget  2019 TEST'!uktmp</f>
        <v>0</v>
      </c>
      <c r="AC28" s="33">
        <f>J28/yield/'Budget  2019 TEST'!Cormam*'Budget  2019 TEST'!uktmp</f>
        <v>0</v>
      </c>
      <c r="AD28" s="33">
        <f>K28/yield/'Budget  2019 TEST'!Cormam*'Budget  2019 TEST'!uktmp</f>
        <v>0</v>
      </c>
      <c r="AE28" s="33">
        <f>L28/yield/'Budget  2019 TEST'!Cormam*'Budget  2019 TEST'!uktmp</f>
        <v>0</v>
      </c>
      <c r="AF28" s="33">
        <f>M28/yield/'Budget  2019 TEST'!Cormam*'Budget  2019 TEST'!uktmp</f>
        <v>0</v>
      </c>
      <c r="AG28" s="33">
        <f>N28/yield/'Budget  2019 TEST'!Cormam*'Budget  2019 TEST'!uktmp</f>
        <v>0</v>
      </c>
      <c r="AH28" s="33">
        <f>O28/yield/'Budget  2019 TEST'!Cormam*'Budget  2019 TEST'!uktmp</f>
        <v>0</v>
      </c>
      <c r="AI28" s="33">
        <f>P28/yield/'Budget  2019 TEST'!Cormam*'Budget  2019 TEST'!uktmp</f>
        <v>0</v>
      </c>
      <c r="AJ28" s="33">
        <f>Q28/yield/'Budget  2019 TEST'!Cormam*'Budget  2019 TEST'!uktmp</f>
        <v>0</v>
      </c>
      <c r="AK28" s="33">
        <f>R28/yield/'Budget  2019 TEST'!Cormam*'Budget  2019 TEST'!uktmp</f>
        <v>0</v>
      </c>
      <c r="AL28" s="47"/>
      <c r="AM28" s="33">
        <f>G28/'Budget  2019 TEST'!yield/'Budget  2019 TEST'!Cormam*'Budget  2019 TEST'!ecoti</f>
        <v>0</v>
      </c>
      <c r="AN28" s="53">
        <f>I28/'Budget  2019 TEST'!yield/'Budget  2019 TEST'!Cormam*'Budget  2019 TEST'!ecoti</f>
        <v>39.473684210526315</v>
      </c>
      <c r="AO28" s="48">
        <f t="shared" si="14"/>
        <v>678.9473684210526</v>
      </c>
      <c r="AP28" s="33">
        <f>J28/'Budget  2019 TEST'!yield/'Budget  2019 TEST'!Cormam*'Budget  2019 TEST'!ecoti</f>
        <v>57.397959183673471</v>
      </c>
      <c r="AQ28" s="33">
        <f>K28/'Budget  2019 TEST'!yield/'Budget  2019 TEST'!Cormam*'Budget  2019 TEST'!ecoti</f>
        <v>62.5</v>
      </c>
      <c r="AR28" s="33">
        <f>L28/'Budget  2019 TEST'!yield/'Budget  2019 TEST'!Cormam*'Budget  2019 TEST'!ecoti</f>
        <v>62.5</v>
      </c>
      <c r="AS28" s="49">
        <f>M28/'Budget  2019 TEST'!yield/'Budget  2019 TEST'!Cormam*'Budget  2019 TEST'!ecoti</f>
        <v>62.5</v>
      </c>
      <c r="AT28" s="41">
        <f t="shared" si="15"/>
        <v>17.2</v>
      </c>
      <c r="AU28" s="42">
        <f t="shared" si="5"/>
        <v>1075</v>
      </c>
      <c r="AV28" s="41">
        <f t="shared" si="16"/>
        <v>17.2</v>
      </c>
      <c r="AW28" s="50" t="s">
        <v>47</v>
      </c>
      <c r="AX28" s="42">
        <f t="shared" si="6"/>
        <v>1075</v>
      </c>
      <c r="AY28" s="33">
        <f>N28/'Budget  2019 TEST'!yield/'Budget  2019 TEST'!Cormam*'Budget  2019 TEST'!ecoti</f>
        <v>62.5</v>
      </c>
      <c r="AZ28" s="33">
        <f>O28/'Budget  2019 TEST'!yield/'Budget  2019 TEST'!Cormam*'Budget  2019 TEST'!ecoti</f>
        <v>62.5</v>
      </c>
      <c r="BA28" s="33">
        <f>P28/'Budget  2019 TEST'!yield/'Budget  2019 TEST'!Cormam*'Budget  2019 TEST'!ecoti</f>
        <v>62.5</v>
      </c>
      <c r="BB28" s="33">
        <f>Q28/'Budget  2019 TEST'!yield/'Budget  2019 TEST'!Cormam*'Budget  2019 TEST'!ecoti</f>
        <v>62.5</v>
      </c>
      <c r="BC28" s="33">
        <f>R28/'Budget  2019 TEST'!yield/'Budget  2019 TEST'!Cormam*'Budget  2019 TEST'!ecoti</f>
        <v>62.5</v>
      </c>
    </row>
    <row r="29" spans="1:55" s="20" customFormat="1" ht="15" customHeight="1">
      <c r="A29" s="54" t="s">
        <v>45</v>
      </c>
      <c r="B29" s="37" t="s">
        <v>60</v>
      </c>
      <c r="C29" s="37" t="s">
        <v>61</v>
      </c>
      <c r="D29" s="46" t="s">
        <v>42</v>
      </c>
      <c r="E29" s="46">
        <v>2</v>
      </c>
      <c r="F29" s="33">
        <v>49</v>
      </c>
      <c r="G29" s="33">
        <v>100</v>
      </c>
      <c r="H29" s="33">
        <v>160</v>
      </c>
      <c r="I29" s="33">
        <v>130</v>
      </c>
      <c r="J29" s="33">
        <f>I29</f>
        <v>130</v>
      </c>
      <c r="K29" s="33">
        <f>J29</f>
        <v>130</v>
      </c>
      <c r="L29" s="35">
        <f t="shared" si="17"/>
        <v>130</v>
      </c>
      <c r="M29" s="33">
        <f t="shared" si="17"/>
        <v>130</v>
      </c>
      <c r="N29" s="33">
        <f t="shared" si="17"/>
        <v>130</v>
      </c>
      <c r="O29" s="33">
        <f t="shared" si="17"/>
        <v>130</v>
      </c>
      <c r="P29" s="33">
        <f t="shared" si="13"/>
        <v>130</v>
      </c>
      <c r="Q29" s="33">
        <f t="shared" si="12"/>
        <v>130</v>
      </c>
      <c r="R29" s="33">
        <f t="shared" si="12"/>
        <v>130</v>
      </c>
      <c r="T29" s="20">
        <v>0.8</v>
      </c>
      <c r="U29" s="36">
        <v>0</v>
      </c>
      <c r="V29" s="36">
        <f t="shared" si="9"/>
        <v>1</v>
      </c>
      <c r="W29" s="36">
        <f t="shared" si="10"/>
        <v>1</v>
      </c>
      <c r="Y29" s="37">
        <v>17.2</v>
      </c>
      <c r="Z29" s="33"/>
      <c r="AA29" s="33">
        <f>G29/yield/'Budget  2019 TEST'!Cormam*'Budget  2019 TEST'!uktmp</f>
        <v>0</v>
      </c>
      <c r="AB29" s="33">
        <f>I29/yield/'Budget  2019 TEST'!Cormam*'Budget  2019 TEST'!uktmp</f>
        <v>0</v>
      </c>
      <c r="AC29" s="33">
        <f>J29/yield/'Budget  2019 TEST'!Cormam*'Budget  2019 TEST'!uktmp</f>
        <v>0</v>
      </c>
      <c r="AD29" s="33">
        <f>K29/yield/'Budget  2019 TEST'!Cormam*'Budget  2019 TEST'!uktmp</f>
        <v>0</v>
      </c>
      <c r="AE29" s="33">
        <f>L29/yield/'Budget  2019 TEST'!Cormam*'Budget  2019 TEST'!uktmp</f>
        <v>0</v>
      </c>
      <c r="AF29" s="33">
        <f>M29/yield/'Budget  2019 TEST'!Cormam*'Budget  2019 TEST'!uktmp</f>
        <v>0</v>
      </c>
      <c r="AG29" s="33">
        <f>N29/yield/'Budget  2019 TEST'!Cormam*'Budget  2019 TEST'!uktmp</f>
        <v>0</v>
      </c>
      <c r="AH29" s="33">
        <f>O29/yield/'Budget  2019 TEST'!Cormam*'Budget  2019 TEST'!uktmp</f>
        <v>0</v>
      </c>
      <c r="AI29" s="33">
        <f>P29/yield/'Budget  2019 TEST'!Cormam*'Budget  2019 TEST'!uktmp</f>
        <v>0</v>
      </c>
      <c r="AJ29" s="33">
        <f>Q29/yield/'Budget  2019 TEST'!Cormam*'Budget  2019 TEST'!uktmp</f>
        <v>0</v>
      </c>
      <c r="AK29" s="33">
        <f>R29/yield/'Budget  2019 TEST'!Cormam*'Budget  2019 TEST'!uktmp</f>
        <v>0</v>
      </c>
      <c r="AL29" s="47"/>
      <c r="AM29" s="33">
        <f>G29/'Budget  2019 TEST'!yield/'Budget  2019 TEST'!Cormam*'Budget  2019 TEST'!ecoti</f>
        <v>134.40860215053763</v>
      </c>
      <c r="AN29" s="53">
        <f>I29/'Budget  2019 TEST'!yield/'Budget  2019 TEST'!Cormam*'Budget  2019 TEST'!ecoti</f>
        <v>171.05263157894737</v>
      </c>
      <c r="AO29" s="48">
        <f t="shared" si="14"/>
        <v>2942.1052631578946</v>
      </c>
      <c r="AP29" s="33">
        <f>J29/'Budget  2019 TEST'!yield/'Budget  2019 TEST'!Cormam*'Budget  2019 TEST'!ecoti</f>
        <v>165.81632653061226</v>
      </c>
      <c r="AQ29" s="33">
        <f>K29/'Budget  2019 TEST'!yield/'Budget  2019 TEST'!Cormam*'Budget  2019 TEST'!ecoti</f>
        <v>162.5</v>
      </c>
      <c r="AR29" s="33">
        <f>L29/'Budget  2019 TEST'!yield/'Budget  2019 TEST'!Cormam*'Budget  2019 TEST'!ecoti</f>
        <v>162.5</v>
      </c>
      <c r="AS29" s="49">
        <f>M29/'Budget  2019 TEST'!yield/'Budget  2019 TEST'!Cormam*'Budget  2019 TEST'!ecoti</f>
        <v>162.5</v>
      </c>
      <c r="AT29" s="41">
        <f t="shared" si="15"/>
        <v>17.2</v>
      </c>
      <c r="AU29" s="42">
        <f t="shared" si="5"/>
        <v>2795</v>
      </c>
      <c r="AV29" s="41">
        <f t="shared" si="16"/>
        <v>17.2</v>
      </c>
      <c r="AW29" s="50" t="s">
        <v>47</v>
      </c>
      <c r="AX29" s="42">
        <f t="shared" si="6"/>
        <v>2795</v>
      </c>
      <c r="AY29" s="33">
        <f>N29/'Budget  2019 TEST'!yield/'Budget  2019 TEST'!Cormam*'Budget  2019 TEST'!ecoti</f>
        <v>162.5</v>
      </c>
      <c r="AZ29" s="33">
        <f>O29/'Budget  2019 TEST'!yield/'Budget  2019 TEST'!Cormam*'Budget  2019 TEST'!ecoti</f>
        <v>162.5</v>
      </c>
      <c r="BA29" s="33">
        <f>P29/'Budget  2019 TEST'!yield/'Budget  2019 TEST'!Cormam*'Budget  2019 TEST'!ecoti</f>
        <v>162.5</v>
      </c>
      <c r="BB29" s="33">
        <f>Q29/'Budget  2019 TEST'!yield/'Budget  2019 TEST'!Cormam*'Budget  2019 TEST'!ecoti</f>
        <v>162.5</v>
      </c>
      <c r="BC29" s="33">
        <f>R29/'Budget  2019 TEST'!yield/'Budget  2019 TEST'!Cormam*'Budget  2019 TEST'!ecoti</f>
        <v>162.5</v>
      </c>
    </row>
    <row r="30" spans="1:55" ht="21" hidden="1">
      <c r="A30" s="65"/>
      <c r="B30" s="21" t="s">
        <v>78</v>
      </c>
      <c r="C30" s="21" t="s">
        <v>75</v>
      </c>
      <c r="D30" s="15" t="s">
        <v>42</v>
      </c>
      <c r="E30" s="15">
        <v>3</v>
      </c>
      <c r="F30" s="32">
        <v>0</v>
      </c>
      <c r="G30" s="33">
        <f>F30</f>
        <v>0</v>
      </c>
      <c r="H30" s="33"/>
      <c r="I30" s="33">
        <v>100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f t="shared" si="13"/>
        <v>0</v>
      </c>
      <c r="Q30" s="33">
        <f t="shared" si="12"/>
        <v>0</v>
      </c>
      <c r="R30" s="33">
        <f t="shared" si="12"/>
        <v>0</v>
      </c>
      <c r="T30" s="20">
        <v>0.8</v>
      </c>
      <c r="U30" s="36">
        <v>1</v>
      </c>
      <c r="V30" s="36">
        <f t="shared" si="9"/>
        <v>0</v>
      </c>
      <c r="W30" s="27">
        <f t="shared" si="10"/>
        <v>1</v>
      </c>
      <c r="X30" s="20">
        <v>16</v>
      </c>
      <c r="Y30" s="66"/>
      <c r="Z30" s="38"/>
      <c r="AA30" s="33">
        <f>G30/yield/'Budget  2019 TEST'!Cormam*'Budget  2019 TEST'!uktmp</f>
        <v>0</v>
      </c>
      <c r="AB30" s="33">
        <f>I30/yield/'Budget  2019 TEST'!Cormam*'Budget  2019 TEST'!uktmp</f>
        <v>131.57894736842107</v>
      </c>
      <c r="AC30" s="33">
        <f>J30/yield/'Budget  2019 TEST'!Cormam*'Budget  2019 TEST'!uktmp</f>
        <v>0</v>
      </c>
      <c r="AD30" s="33">
        <f>K30/yield/'Budget  2019 TEST'!Cormam*'Budget  2019 TEST'!uktmp</f>
        <v>0</v>
      </c>
      <c r="AE30" s="33">
        <f>L30/yield/'Budget  2019 TEST'!Cormam*'Budget  2019 TEST'!uktmp</f>
        <v>0</v>
      </c>
      <c r="AF30" s="33">
        <f>M30/yield/'Budget  2019 TEST'!Cormam*'Budget  2019 TEST'!uktmp</f>
        <v>0</v>
      </c>
      <c r="AG30" s="33">
        <f>N30/yield/'Budget  2019 TEST'!Cormam*'Budget  2019 TEST'!uktmp</f>
        <v>0</v>
      </c>
      <c r="AH30" s="33">
        <f>O30/yield/'Budget  2019 TEST'!Cormam*'Budget  2019 TEST'!uktmp</f>
        <v>0</v>
      </c>
      <c r="AI30" s="33">
        <f>P30/yield/'Budget  2019 TEST'!Cormam*'Budget  2019 TEST'!uktmp</f>
        <v>0</v>
      </c>
      <c r="AJ30" s="33">
        <f>Q30/yield/'Budget  2019 TEST'!Cormam*'Budget  2019 TEST'!uktmp</f>
        <v>0</v>
      </c>
      <c r="AK30" s="33">
        <f>R30/yield/'Budget  2019 TEST'!Cormam*'Budget  2019 TEST'!uktmp</f>
        <v>0</v>
      </c>
      <c r="AL30" s="39"/>
      <c r="AM30" s="38">
        <f>G30/'Budget  2019 TEST'!yield/'Budget  2019 TEST'!Cormam*'Budget  2019 TEST'!ecoti</f>
        <v>0</v>
      </c>
      <c r="AN30" s="38">
        <f>I30/'Budget  2019 TEST'!yield/'Budget  2019 TEST'!Cormam*'Budget  2019 TEST'!ecoti</f>
        <v>0</v>
      </c>
      <c r="AO30" s="48">
        <f t="shared" si="14"/>
        <v>0</v>
      </c>
      <c r="AP30" s="38">
        <f>J30/'Budget  2019 TEST'!yield/'Budget  2019 TEST'!Cormam*'Budget  2019 TEST'!ecoti</f>
        <v>0</v>
      </c>
      <c r="AQ30" s="38">
        <f>K30/'Budget  2019 TEST'!yield/'Budget  2019 TEST'!Cormam*'Budget  2019 TEST'!ecoti</f>
        <v>0</v>
      </c>
      <c r="AR30" s="38">
        <f>L30/'Budget  2019 TEST'!yield/'Budget  2019 TEST'!Cormam*'Budget  2019 TEST'!ecoti</f>
        <v>0</v>
      </c>
      <c r="AS30" s="40">
        <f>M30/'Budget  2019 TEST'!yield/'Budget  2019 TEST'!Cormam*'Budget  2019 TEST'!ecoti</f>
        <v>0</v>
      </c>
      <c r="AT30" s="41">
        <f t="shared" si="15"/>
        <v>0</v>
      </c>
      <c r="AU30" s="42">
        <f t="shared" si="5"/>
        <v>0</v>
      </c>
      <c r="AV30" s="41">
        <f t="shared" si="16"/>
        <v>0</v>
      </c>
      <c r="AW30" s="50" t="s">
        <v>47</v>
      </c>
      <c r="AX30" s="42">
        <f t="shared" si="6"/>
        <v>0</v>
      </c>
      <c r="AY30" s="38">
        <f>N30/'Budget  2019 TEST'!yield/'Budget  2019 TEST'!Cormam*'Budget  2019 TEST'!ecoti</f>
        <v>0</v>
      </c>
      <c r="AZ30" s="38">
        <f>O30/'Budget  2019 TEST'!yield/'Budget  2019 TEST'!Cormam*'Budget  2019 TEST'!ecoti</f>
        <v>0</v>
      </c>
      <c r="BA30" s="38">
        <f>P30/'Budget  2019 TEST'!yield/'Budget  2019 TEST'!Cormam*'Budget  2019 TEST'!ecoti</f>
        <v>0</v>
      </c>
      <c r="BB30" s="38">
        <f>Q30/'Budget  2019 TEST'!yield/'Budget  2019 TEST'!Cormam*'Budget  2019 TEST'!ecoti</f>
        <v>0</v>
      </c>
      <c r="BC30" s="38">
        <f>R30/'Budget  2019 TEST'!yield/'Budget  2019 TEST'!Cormam*'Budget  2019 TEST'!ecoti</f>
        <v>0</v>
      </c>
    </row>
    <row r="31" spans="1:55" ht="21" hidden="1">
      <c r="A31" s="15"/>
      <c r="B31" s="37" t="s">
        <v>79</v>
      </c>
      <c r="C31" s="21" t="s">
        <v>68</v>
      </c>
      <c r="D31" s="15" t="s">
        <v>42</v>
      </c>
      <c r="E31" s="15">
        <v>3</v>
      </c>
      <c r="F31" s="32"/>
      <c r="G31" s="33">
        <v>15</v>
      </c>
      <c r="H31" s="33">
        <v>2</v>
      </c>
      <c r="I31" s="33">
        <v>10</v>
      </c>
      <c r="J31" s="33">
        <v>15</v>
      </c>
      <c r="K31" s="33">
        <f>J31</f>
        <v>15</v>
      </c>
      <c r="L31" s="33">
        <f>K31</f>
        <v>15</v>
      </c>
      <c r="M31" s="33">
        <f>L31</f>
        <v>15</v>
      </c>
      <c r="N31" s="33">
        <f>M31</f>
        <v>15</v>
      </c>
      <c r="O31" s="33">
        <f>N31</f>
        <v>15</v>
      </c>
      <c r="P31" s="33">
        <f t="shared" si="13"/>
        <v>15</v>
      </c>
      <c r="Q31" s="33">
        <f t="shared" si="12"/>
        <v>15</v>
      </c>
      <c r="R31" s="33">
        <f t="shared" si="12"/>
        <v>15</v>
      </c>
      <c r="T31" s="20">
        <v>0.8</v>
      </c>
      <c r="U31" s="36">
        <v>1</v>
      </c>
      <c r="V31" s="36">
        <f t="shared" si="9"/>
        <v>0</v>
      </c>
      <c r="W31" s="27">
        <f t="shared" si="10"/>
        <v>1</v>
      </c>
      <c r="X31" s="20">
        <v>16</v>
      </c>
      <c r="Y31" s="37"/>
      <c r="Z31" s="38"/>
      <c r="AA31" s="33">
        <f>G31/yield/'Budget  2019 TEST'!Cormam*'Budget  2019 TEST'!uktmp</f>
        <v>20.161290322580644</v>
      </c>
      <c r="AB31" s="33">
        <f>I31/yield/'Budget  2019 TEST'!Cormam*'Budget  2019 TEST'!uktmp</f>
        <v>13.157894736842106</v>
      </c>
      <c r="AC31" s="33">
        <f>J31/yield/'Budget  2019 TEST'!Cormam*'Budget  2019 TEST'!uktmp</f>
        <v>19.132653061224492</v>
      </c>
      <c r="AD31" s="33">
        <f>K31/yield/'Budget  2019 TEST'!Cormam*'Budget  2019 TEST'!uktmp</f>
        <v>18.75</v>
      </c>
      <c r="AE31" s="33">
        <f>L31/yield/'Budget  2019 TEST'!Cormam*'Budget  2019 TEST'!uktmp</f>
        <v>18.75</v>
      </c>
      <c r="AF31" s="33">
        <f>M31/yield/'Budget  2019 TEST'!Cormam*'Budget  2019 TEST'!uktmp</f>
        <v>18.75</v>
      </c>
      <c r="AG31" s="33">
        <f>N31/yield/'Budget  2019 TEST'!Cormam*'Budget  2019 TEST'!uktmp</f>
        <v>18.75</v>
      </c>
      <c r="AH31" s="33">
        <f>O31/yield/'Budget  2019 TEST'!Cormam*'Budget  2019 TEST'!uktmp</f>
        <v>18.75</v>
      </c>
      <c r="AI31" s="33">
        <f>P31/yield/'Budget  2019 TEST'!Cormam*'Budget  2019 TEST'!uktmp</f>
        <v>18.75</v>
      </c>
      <c r="AJ31" s="33">
        <f>Q31/yield/'Budget  2019 TEST'!Cormam*'Budget  2019 TEST'!uktmp</f>
        <v>18.75</v>
      </c>
      <c r="AK31" s="33">
        <f>R31/yield/'Budget  2019 TEST'!Cormam*'Budget  2019 TEST'!uktmp</f>
        <v>18.75</v>
      </c>
      <c r="AL31" s="39"/>
      <c r="AM31" s="38">
        <f>G31/'Budget  2019 TEST'!yield/'Budget  2019 TEST'!Cormam*'Budget  2019 TEST'!ecoti</f>
        <v>0</v>
      </c>
      <c r="AN31" s="38">
        <f>I31/'Budget  2019 TEST'!yield/'Budget  2019 TEST'!Cormam*'Budget  2019 TEST'!ecoti</f>
        <v>0</v>
      </c>
      <c r="AO31" s="48">
        <f t="shared" si="14"/>
        <v>0</v>
      </c>
      <c r="AP31" s="38">
        <f>J31/'Budget  2019 TEST'!yield/'Budget  2019 TEST'!Cormam*'Budget  2019 TEST'!ecoti</f>
        <v>0</v>
      </c>
      <c r="AQ31" s="38">
        <f>K31/'Budget  2019 TEST'!yield/'Budget  2019 TEST'!Cormam*'Budget  2019 TEST'!ecoti</f>
        <v>0</v>
      </c>
      <c r="AR31" s="38">
        <f>L31/'Budget  2019 TEST'!yield/'Budget  2019 TEST'!Cormam*'Budget  2019 TEST'!ecoti</f>
        <v>0</v>
      </c>
      <c r="AS31" s="40">
        <f>M31/'Budget  2019 TEST'!yield/'Budget  2019 TEST'!Cormam*'Budget  2019 TEST'!ecoti</f>
        <v>0</v>
      </c>
      <c r="AT31" s="41">
        <f t="shared" si="15"/>
        <v>0</v>
      </c>
      <c r="AU31" s="42">
        <f t="shared" si="5"/>
        <v>0</v>
      </c>
      <c r="AV31" s="41">
        <f t="shared" si="16"/>
        <v>0</v>
      </c>
      <c r="AW31" s="50" t="s">
        <v>47</v>
      </c>
      <c r="AX31" s="42">
        <f t="shared" si="6"/>
        <v>0</v>
      </c>
      <c r="AY31" s="38">
        <f>N31/'Budget  2019 TEST'!yield/'Budget  2019 TEST'!Cormam*'Budget  2019 TEST'!ecoti</f>
        <v>0</v>
      </c>
      <c r="AZ31" s="38">
        <f>O31/'Budget  2019 TEST'!yield/'Budget  2019 TEST'!Cormam*'Budget  2019 TEST'!ecoti</f>
        <v>0</v>
      </c>
      <c r="BA31" s="38">
        <f>P31/'Budget  2019 TEST'!yield/'Budget  2019 TEST'!Cormam*'Budget  2019 TEST'!ecoti</f>
        <v>0</v>
      </c>
      <c r="BB31" s="38">
        <f>Q31/'Budget  2019 TEST'!yield/'Budget  2019 TEST'!Cormam*'Budget  2019 TEST'!ecoti</f>
        <v>0</v>
      </c>
      <c r="BC31" s="38">
        <f>R31/'Budget  2019 TEST'!yield/'Budget  2019 TEST'!Cormam*'Budget  2019 TEST'!ecoti</f>
        <v>0</v>
      </c>
    </row>
    <row r="32" spans="1:55" s="20" customFormat="1" ht="15" customHeight="1">
      <c r="A32" s="56" t="s">
        <v>45</v>
      </c>
      <c r="B32" s="37" t="s">
        <v>69</v>
      </c>
      <c r="C32" s="37" t="s">
        <v>61</v>
      </c>
      <c r="D32" s="46" t="s">
        <v>42</v>
      </c>
      <c r="E32" s="46">
        <v>3</v>
      </c>
      <c r="F32" s="33">
        <v>0</v>
      </c>
      <c r="G32" s="33">
        <v>0</v>
      </c>
      <c r="H32" s="33"/>
      <c r="I32" s="33">
        <v>30</v>
      </c>
      <c r="J32" s="33">
        <v>50</v>
      </c>
      <c r="K32" s="34">
        <v>50</v>
      </c>
      <c r="L32" s="33">
        <v>50</v>
      </c>
      <c r="M32" s="33">
        <v>50</v>
      </c>
      <c r="N32" s="33">
        <v>50</v>
      </c>
      <c r="O32" s="33">
        <v>50</v>
      </c>
      <c r="P32" s="33">
        <v>100</v>
      </c>
      <c r="Q32" s="33">
        <f t="shared" si="12"/>
        <v>100</v>
      </c>
      <c r="R32" s="33">
        <f t="shared" si="12"/>
        <v>100</v>
      </c>
      <c r="T32" s="20">
        <v>0.8</v>
      </c>
      <c r="U32" s="36">
        <v>0</v>
      </c>
      <c r="V32" s="36">
        <f t="shared" si="9"/>
        <v>1</v>
      </c>
      <c r="W32" s="36">
        <f t="shared" si="10"/>
        <v>1</v>
      </c>
      <c r="Y32" s="37">
        <v>15.2</v>
      </c>
      <c r="Z32" s="33"/>
      <c r="AA32" s="33">
        <f>G32/yield/'Budget  2019 TEST'!Cormam*'Budget  2019 TEST'!uktmp</f>
        <v>0</v>
      </c>
      <c r="AB32" s="33">
        <f>I32/yield/'Budget  2019 TEST'!Cormam*'Budget  2019 TEST'!uktmp</f>
        <v>0</v>
      </c>
      <c r="AC32" s="33">
        <f>J32/yield/'Budget  2019 TEST'!Cormam*'Budget  2019 TEST'!uktmp</f>
        <v>0</v>
      </c>
      <c r="AD32" s="33">
        <f>K32/yield/'Budget  2019 TEST'!Cormam*'Budget  2019 TEST'!uktmp</f>
        <v>0</v>
      </c>
      <c r="AE32" s="33">
        <f>L32/yield/'Budget  2019 TEST'!Cormam*'Budget  2019 TEST'!uktmp</f>
        <v>0</v>
      </c>
      <c r="AF32" s="33">
        <f>M32/yield/'Budget  2019 TEST'!Cormam*'Budget  2019 TEST'!uktmp</f>
        <v>0</v>
      </c>
      <c r="AG32" s="33">
        <f>N32/yield/'Budget  2019 TEST'!Cormam*'Budget  2019 TEST'!uktmp</f>
        <v>0</v>
      </c>
      <c r="AH32" s="33">
        <f>O32/yield/'Budget  2019 TEST'!Cormam*'Budget  2019 TEST'!uktmp</f>
        <v>0</v>
      </c>
      <c r="AI32" s="33">
        <f>P32/yield/'Budget  2019 TEST'!Cormam*'Budget  2019 TEST'!uktmp</f>
        <v>0</v>
      </c>
      <c r="AJ32" s="33">
        <f>Q32/yield/'Budget  2019 TEST'!Cormam*'Budget  2019 TEST'!uktmp</f>
        <v>0</v>
      </c>
      <c r="AK32" s="33">
        <f>R32/yield/'Budget  2019 TEST'!Cormam*'Budget  2019 TEST'!uktmp</f>
        <v>0</v>
      </c>
      <c r="AL32" s="47"/>
      <c r="AM32" s="33">
        <f>G32/'Budget  2019 TEST'!yield/'Budget  2019 TEST'!Cormam*'Budget  2019 TEST'!ecoti</f>
        <v>0</v>
      </c>
      <c r="AN32" s="33">
        <f>I32/'Budget  2019 TEST'!yield/'Budget  2019 TEST'!Cormam*'Budget  2019 TEST'!ecoti</f>
        <v>39.473684210526315</v>
      </c>
      <c r="AO32" s="48">
        <f t="shared" si="14"/>
        <v>600</v>
      </c>
      <c r="AP32" s="33">
        <f>J32/'Budget  2019 TEST'!yield/'Budget  2019 TEST'!Cormam*'Budget  2019 TEST'!ecoti</f>
        <v>63.775510204081634</v>
      </c>
      <c r="AQ32" s="33">
        <f>K32/'Budget  2019 TEST'!yield/'Budget  2019 TEST'!Cormam*'Budget  2019 TEST'!ecoti</f>
        <v>62.5</v>
      </c>
      <c r="AR32" s="33">
        <f>L32/'Budget  2019 TEST'!yield/'Budget  2019 TEST'!Cormam*'Budget  2019 TEST'!ecoti</f>
        <v>62.5</v>
      </c>
      <c r="AS32" s="49">
        <f>M32/'Budget  2019 TEST'!yield/'Budget  2019 TEST'!Cormam*'Budget  2019 TEST'!ecoti</f>
        <v>62.5</v>
      </c>
      <c r="AT32" s="41">
        <f t="shared" si="15"/>
        <v>15.2</v>
      </c>
      <c r="AU32" s="42">
        <f t="shared" si="5"/>
        <v>950</v>
      </c>
      <c r="AV32" s="57">
        <v>15.5</v>
      </c>
      <c r="AW32" s="50">
        <v>2020</v>
      </c>
      <c r="AX32" s="42">
        <f t="shared" si="6"/>
        <v>968.75</v>
      </c>
      <c r="AY32" s="33">
        <f>N32/'Budget  2019 TEST'!yield/'Budget  2019 TEST'!Cormam*'Budget  2019 TEST'!ecoti</f>
        <v>62.5</v>
      </c>
      <c r="AZ32" s="33">
        <f>O32/'Budget  2019 TEST'!yield/'Budget  2019 TEST'!Cormam*'Budget  2019 TEST'!ecoti</f>
        <v>62.5</v>
      </c>
      <c r="BA32" s="33">
        <f>P32/'Budget  2019 TEST'!yield/'Budget  2019 TEST'!Cormam*'Budget  2019 TEST'!ecoti</f>
        <v>125</v>
      </c>
      <c r="BB32" s="33">
        <f>Q32/'Budget  2019 TEST'!yield/'Budget  2019 TEST'!Cormam*'Budget  2019 TEST'!ecoti</f>
        <v>125</v>
      </c>
      <c r="BC32" s="33">
        <f>R32/'Budget  2019 TEST'!yield/'Budget  2019 TEST'!Cormam*'Budget  2019 TEST'!ecoti</f>
        <v>125</v>
      </c>
    </row>
    <row r="33" spans="1:55" s="20" customFormat="1" ht="15" hidden="1" customHeight="1">
      <c r="B33" s="37" t="s">
        <v>81</v>
      </c>
      <c r="C33" s="37" t="s">
        <v>68</v>
      </c>
      <c r="D33" s="46" t="s">
        <v>42</v>
      </c>
      <c r="E33" s="46">
        <v>3</v>
      </c>
      <c r="F33" s="33"/>
      <c r="G33" s="33"/>
      <c r="H33" s="33"/>
      <c r="I33" s="33"/>
      <c r="J33" s="33"/>
      <c r="K33" s="33">
        <v>0</v>
      </c>
      <c r="L33" s="59">
        <v>0</v>
      </c>
      <c r="M33" s="33">
        <v>25</v>
      </c>
      <c r="N33" s="33">
        <v>150</v>
      </c>
      <c r="O33" s="33">
        <v>300</v>
      </c>
      <c r="P33" s="33">
        <v>400</v>
      </c>
      <c r="Q33" s="33">
        <f t="shared" si="12"/>
        <v>400</v>
      </c>
      <c r="R33" s="33">
        <f t="shared" si="12"/>
        <v>400</v>
      </c>
      <c r="T33" s="20">
        <v>0.75</v>
      </c>
      <c r="U33" s="36">
        <v>0</v>
      </c>
      <c r="V33" s="36">
        <f t="shared" si="9"/>
        <v>1</v>
      </c>
      <c r="W33" s="36">
        <f t="shared" si="10"/>
        <v>1</v>
      </c>
      <c r="Y33" s="37">
        <v>17.84</v>
      </c>
      <c r="Z33" s="33"/>
      <c r="AA33" s="33">
        <f>G33/yield/'Budget  2019 TEST'!Cormam*'Budget  2019 TEST'!uktmp</f>
        <v>0</v>
      </c>
      <c r="AB33" s="33">
        <f>I33/yield/'Budget  2019 TEST'!Cormam*'Budget  2019 TEST'!uktmp</f>
        <v>0</v>
      </c>
      <c r="AC33" s="33">
        <f>J33/yield/'Budget  2019 TEST'!Cormam*'Budget  2019 TEST'!uktmp</f>
        <v>0</v>
      </c>
      <c r="AD33" s="33">
        <f>K33/yield/'Budget  2019 TEST'!Cormam*'Budget  2019 TEST'!uktmp</f>
        <v>0</v>
      </c>
      <c r="AE33" s="33">
        <f>L33/yield/'Budget  2019 TEST'!Cormam*'Budget  2019 TEST'!uktmp</f>
        <v>0</v>
      </c>
      <c r="AF33" s="33">
        <f>M33/yield/'Budget  2019 TEST'!Cormam*'Budget  2019 TEST'!uktmp</f>
        <v>0</v>
      </c>
      <c r="AG33" s="33">
        <f>N33/yield/'Budget  2019 TEST'!Cormam*'Budget  2019 TEST'!uktmp</f>
        <v>0</v>
      </c>
      <c r="AH33" s="33">
        <f>O33/yield/'Budget  2019 TEST'!Cormam*'Budget  2019 TEST'!uktmp</f>
        <v>0</v>
      </c>
      <c r="AI33" s="33">
        <f>P33/yield/'Budget  2019 TEST'!Cormam*'Budget  2019 TEST'!uktmp</f>
        <v>0</v>
      </c>
      <c r="AJ33" s="33">
        <f>Q33/yield/'Budget  2019 TEST'!Cormam*'Budget  2019 TEST'!uktmp</f>
        <v>0</v>
      </c>
      <c r="AK33" s="33">
        <f>R33/yield/'Budget  2019 TEST'!Cormam*'Budget  2019 TEST'!uktmp</f>
        <v>0</v>
      </c>
      <c r="AL33" s="47"/>
      <c r="AM33" s="33">
        <f>G33/'Budget  2019 TEST'!yield/'Budget  2019 TEST'!Cormam*'Budget  2019 TEST'!ecoti</f>
        <v>0</v>
      </c>
      <c r="AN33" s="33">
        <f>I33/'Budget  2019 TEST'!yield/'Budget  2019 TEST'!Cormam*'Budget  2019 TEST'!ecoti</f>
        <v>0</v>
      </c>
      <c r="AO33" s="48">
        <f t="shared" si="14"/>
        <v>0</v>
      </c>
      <c r="AP33" s="33">
        <f>J33/'Budget  2019 TEST'!yield/'Budget  2019 TEST'!Cormam*'Budget  2019 TEST'!ecoti</f>
        <v>0</v>
      </c>
      <c r="AQ33" s="33">
        <f>K33/'Budget  2019 TEST'!yield/'Budget  2019 TEST'!Cormam*'Budget  2019 TEST'!ecoti</f>
        <v>0</v>
      </c>
      <c r="AR33" s="33">
        <f>L33/'Budget  2019 TEST'!yield/'Budget  2019 TEST'!Cormam*'Budget  2019 TEST'!ecoti</f>
        <v>0</v>
      </c>
      <c r="AS33" s="49">
        <f>M33/'Budget  2019 TEST'!yield/'Budget  2019 TEST'!Cormam*'Budget  2019 TEST'!ecoti</f>
        <v>33.333333333333336</v>
      </c>
      <c r="AT33" s="41">
        <f t="shared" si="15"/>
        <v>17.84</v>
      </c>
      <c r="AU33" s="42">
        <f t="shared" si="5"/>
        <v>594.66666666666674</v>
      </c>
      <c r="AV33" s="41">
        <f t="shared" ref="AV33:AV39" si="18">AT33</f>
        <v>17.84</v>
      </c>
      <c r="AW33" s="50" t="s">
        <v>47</v>
      </c>
      <c r="AX33" s="42">
        <f t="shared" si="6"/>
        <v>594.66666666666674</v>
      </c>
      <c r="AY33" s="33">
        <f>N33/'Budget  2019 TEST'!yield/'Budget  2019 TEST'!Cormam*'Budget  2019 TEST'!ecoti</f>
        <v>200</v>
      </c>
      <c r="AZ33" s="33">
        <f>O33/'Budget  2019 TEST'!yield/'Budget  2019 TEST'!Cormam*'Budget  2019 TEST'!ecoti</f>
        <v>400</v>
      </c>
      <c r="BA33" s="33">
        <f>P33/'Budget  2019 TEST'!yield/'Budget  2019 TEST'!Cormam*'Budget  2019 TEST'!ecoti</f>
        <v>533.33333333333337</v>
      </c>
      <c r="BB33" s="33">
        <f>Q33/'Budget  2019 TEST'!yield/'Budget  2019 TEST'!Cormam*'Budget  2019 TEST'!ecoti</f>
        <v>533.33333333333337</v>
      </c>
      <c r="BC33" s="33">
        <f>R33/'Budget  2019 TEST'!yield/'Budget  2019 TEST'!Cormam*'Budget  2019 TEST'!ecoti</f>
        <v>533.33333333333337</v>
      </c>
    </row>
    <row r="34" spans="1:55" ht="15" hidden="1" customHeight="1">
      <c r="A34" s="15"/>
      <c r="B34" s="21" t="s">
        <v>82</v>
      </c>
      <c r="C34" s="21" t="s">
        <v>68</v>
      </c>
      <c r="D34" s="15" t="s">
        <v>42</v>
      </c>
      <c r="E34" s="15">
        <v>3</v>
      </c>
      <c r="F34" s="32"/>
      <c r="G34" s="33"/>
      <c r="H34" s="33"/>
      <c r="I34" s="33">
        <v>0</v>
      </c>
      <c r="J34" s="33">
        <v>0</v>
      </c>
      <c r="K34" s="33">
        <v>100</v>
      </c>
      <c r="L34" s="59">
        <v>200</v>
      </c>
      <c r="M34" s="33">
        <v>200</v>
      </c>
      <c r="N34" s="33">
        <v>200</v>
      </c>
      <c r="O34" s="33">
        <v>200</v>
      </c>
      <c r="P34" s="33">
        <f t="shared" ref="P34:P39" si="19">O34</f>
        <v>200</v>
      </c>
      <c r="Q34" s="33">
        <f t="shared" si="12"/>
        <v>200</v>
      </c>
      <c r="R34" s="33">
        <f t="shared" si="12"/>
        <v>200</v>
      </c>
      <c r="T34" s="20">
        <v>0.8</v>
      </c>
      <c r="U34" s="36">
        <v>0</v>
      </c>
      <c r="V34" s="36">
        <f t="shared" si="9"/>
        <v>1</v>
      </c>
      <c r="W34" s="27">
        <f t="shared" si="10"/>
        <v>1</v>
      </c>
      <c r="X34" s="20">
        <v>16</v>
      </c>
      <c r="Y34" s="37">
        <v>16</v>
      </c>
      <c r="Z34" s="38"/>
      <c r="AA34" s="33">
        <f>G34/yield/'Budget  2019 TEST'!Cormam*'Budget  2019 TEST'!uktmp</f>
        <v>0</v>
      </c>
      <c r="AB34" s="33">
        <f>I34/yield/'Budget  2019 TEST'!Cormam*'Budget  2019 TEST'!uktmp</f>
        <v>0</v>
      </c>
      <c r="AC34" s="33">
        <f>J34/yield/'Budget  2019 TEST'!Cormam*'Budget  2019 TEST'!uktmp</f>
        <v>0</v>
      </c>
      <c r="AD34" s="33">
        <f>K34/yield/'Budget  2019 TEST'!Cormam*'Budget  2019 TEST'!uktmp</f>
        <v>0</v>
      </c>
      <c r="AE34" s="33">
        <f>L34/yield/'Budget  2019 TEST'!Cormam*'Budget  2019 TEST'!uktmp</f>
        <v>0</v>
      </c>
      <c r="AF34" s="33">
        <f>M34/yield/'Budget  2019 TEST'!Cormam*'Budget  2019 TEST'!uktmp</f>
        <v>0</v>
      </c>
      <c r="AG34" s="33">
        <f>N34/yield/'Budget  2019 TEST'!Cormam*'Budget  2019 TEST'!uktmp</f>
        <v>0</v>
      </c>
      <c r="AH34" s="33">
        <f>O34/yield/'Budget  2019 TEST'!Cormam*'Budget  2019 TEST'!uktmp</f>
        <v>0</v>
      </c>
      <c r="AI34" s="33">
        <f>P34/yield/'Budget  2019 TEST'!Cormam*'Budget  2019 TEST'!uktmp</f>
        <v>0</v>
      </c>
      <c r="AJ34" s="33">
        <f>Q34/yield/'Budget  2019 TEST'!Cormam*'Budget  2019 TEST'!uktmp</f>
        <v>0</v>
      </c>
      <c r="AK34" s="33">
        <f>R34/yield/'Budget  2019 TEST'!Cormam*'Budget  2019 TEST'!uktmp</f>
        <v>0</v>
      </c>
      <c r="AL34" s="39"/>
      <c r="AM34" s="38">
        <f>G34/'Budget  2019 TEST'!yield/'Budget  2019 TEST'!Cormam*'Budget  2019 TEST'!ecoti</f>
        <v>0</v>
      </c>
      <c r="AN34" s="38">
        <f>I34/'Budget  2019 TEST'!yield/'Budget  2019 TEST'!Cormam*'Budget  2019 TEST'!ecoti</f>
        <v>0</v>
      </c>
      <c r="AO34" s="48">
        <f t="shared" si="14"/>
        <v>0</v>
      </c>
      <c r="AP34" s="38">
        <f>J34/'Budget  2019 TEST'!yield/'Budget  2019 TEST'!Cormam*'Budget  2019 TEST'!ecoti</f>
        <v>0</v>
      </c>
      <c r="AQ34" s="38">
        <f>K34/'Budget  2019 TEST'!yield/'Budget  2019 TEST'!Cormam*'Budget  2019 TEST'!ecoti</f>
        <v>125</v>
      </c>
      <c r="AR34" s="38">
        <f>L34/'Budget  2019 TEST'!yield/'Budget  2019 TEST'!Cormam*'Budget  2019 TEST'!ecoti</f>
        <v>250</v>
      </c>
      <c r="AS34" s="49">
        <f>M34/'Budget  2019 TEST'!yield/'Budget  2019 TEST'!Cormam*'Budget  2019 TEST'!ecoti</f>
        <v>250</v>
      </c>
      <c r="AT34" s="41">
        <f t="shared" si="15"/>
        <v>16</v>
      </c>
      <c r="AU34" s="42">
        <f t="shared" si="5"/>
        <v>4000</v>
      </c>
      <c r="AV34" s="41">
        <f t="shared" si="18"/>
        <v>16</v>
      </c>
      <c r="AW34" s="50" t="s">
        <v>47</v>
      </c>
      <c r="AX34" s="42">
        <f t="shared" si="6"/>
        <v>4000</v>
      </c>
      <c r="AY34" s="38">
        <f>N34/'Budget  2019 TEST'!yield/'Budget  2019 TEST'!Cormam*'Budget  2019 TEST'!ecoti</f>
        <v>250</v>
      </c>
      <c r="AZ34" s="38">
        <f>O34/'Budget  2019 TEST'!yield/'Budget  2019 TEST'!Cormam*'Budget  2019 TEST'!ecoti</f>
        <v>250</v>
      </c>
      <c r="BA34" s="38">
        <f>P34/'Budget  2019 TEST'!yield/'Budget  2019 TEST'!Cormam*'Budget  2019 TEST'!ecoti</f>
        <v>250</v>
      </c>
      <c r="BB34" s="38">
        <f>Q34/'Budget  2019 TEST'!yield/'Budget  2019 TEST'!Cormam*'Budget  2019 TEST'!ecoti</f>
        <v>250</v>
      </c>
      <c r="BC34" s="38">
        <f>R34/'Budget  2019 TEST'!yield/'Budget  2019 TEST'!Cormam*'Budget  2019 TEST'!ecoti</f>
        <v>250</v>
      </c>
    </row>
    <row r="35" spans="1:55" ht="15" hidden="1" customHeight="1">
      <c r="A35" s="15"/>
      <c r="B35" s="21" t="s">
        <v>83</v>
      </c>
      <c r="C35" s="21" t="s">
        <v>68</v>
      </c>
      <c r="D35" s="15" t="s">
        <v>42</v>
      </c>
      <c r="E35" s="15">
        <v>3</v>
      </c>
      <c r="F35" s="32"/>
      <c r="G35" s="33"/>
      <c r="H35" s="33"/>
      <c r="I35" s="33"/>
      <c r="J35" s="33"/>
      <c r="K35" s="33">
        <v>0</v>
      </c>
      <c r="L35" s="59">
        <v>0</v>
      </c>
      <c r="M35" s="33">
        <v>0</v>
      </c>
      <c r="N35" s="33">
        <v>0</v>
      </c>
      <c r="O35" s="33">
        <v>0</v>
      </c>
      <c r="P35" s="33">
        <f t="shared" si="19"/>
        <v>0</v>
      </c>
      <c r="Q35" s="33">
        <f t="shared" si="12"/>
        <v>0</v>
      </c>
      <c r="R35" s="33">
        <f t="shared" si="12"/>
        <v>0</v>
      </c>
      <c r="T35" s="20">
        <v>0.75</v>
      </c>
      <c r="U35" s="36">
        <v>0</v>
      </c>
      <c r="V35" s="36">
        <f t="shared" si="9"/>
        <v>1</v>
      </c>
      <c r="W35" s="27">
        <f t="shared" si="10"/>
        <v>1</v>
      </c>
      <c r="X35" s="20">
        <v>18.7</v>
      </c>
      <c r="Y35" s="37">
        <v>17.84</v>
      </c>
      <c r="Z35" s="38"/>
      <c r="AA35" s="33">
        <f>G35/yield/'Budget  2019 TEST'!Cormam*'Budget  2019 TEST'!uktmp</f>
        <v>0</v>
      </c>
      <c r="AB35" s="33">
        <f>I35/yield/'Budget  2019 TEST'!Cormam*'Budget  2019 TEST'!uktmp</f>
        <v>0</v>
      </c>
      <c r="AC35" s="33">
        <f>J35/yield/'Budget  2019 TEST'!Cormam*'Budget  2019 TEST'!uktmp</f>
        <v>0</v>
      </c>
      <c r="AD35" s="33">
        <f>K35/yield/'Budget  2019 TEST'!Cormam*'Budget  2019 TEST'!uktmp</f>
        <v>0</v>
      </c>
      <c r="AE35" s="33">
        <f>L35/yield/'Budget  2019 TEST'!Cormam*'Budget  2019 TEST'!uktmp</f>
        <v>0</v>
      </c>
      <c r="AF35" s="33">
        <f>M35/yield/'Budget  2019 TEST'!Cormam*'Budget  2019 TEST'!uktmp</f>
        <v>0</v>
      </c>
      <c r="AG35" s="33">
        <f>N35/yield/'Budget  2019 TEST'!Cormam*'Budget  2019 TEST'!uktmp</f>
        <v>0</v>
      </c>
      <c r="AH35" s="33">
        <f>O35/yield/'Budget  2019 TEST'!Cormam*'Budget  2019 TEST'!uktmp</f>
        <v>0</v>
      </c>
      <c r="AI35" s="33">
        <f>P35/yield/'Budget  2019 TEST'!Cormam*'Budget  2019 TEST'!uktmp</f>
        <v>0</v>
      </c>
      <c r="AJ35" s="33">
        <f>Q35/yield/'Budget  2019 TEST'!Cormam*'Budget  2019 TEST'!uktmp</f>
        <v>0</v>
      </c>
      <c r="AK35" s="33">
        <f>R35/yield/'Budget  2019 TEST'!Cormam*'Budget  2019 TEST'!uktmp</f>
        <v>0</v>
      </c>
      <c r="AL35" s="39"/>
      <c r="AM35" s="38">
        <f>G35/'Budget  2019 TEST'!yield/'Budget  2019 TEST'!Cormam*'Budget  2019 TEST'!ecoti</f>
        <v>0</v>
      </c>
      <c r="AN35" s="38">
        <f>I35/'Budget  2019 TEST'!yield/'Budget  2019 TEST'!Cormam*'Budget  2019 TEST'!ecoti</f>
        <v>0</v>
      </c>
      <c r="AO35" s="48">
        <f t="shared" si="14"/>
        <v>0</v>
      </c>
      <c r="AP35" s="38">
        <f>J35/'Budget  2019 TEST'!yield/'Budget  2019 TEST'!Cormam*'Budget  2019 TEST'!ecoti</f>
        <v>0</v>
      </c>
      <c r="AQ35" s="38">
        <f>K35/'Budget  2019 TEST'!yield/'Budget  2019 TEST'!Cormam*'Budget  2019 TEST'!ecoti</f>
        <v>0</v>
      </c>
      <c r="AR35" s="38">
        <f>L35/'Budget  2019 TEST'!yield/'Budget  2019 TEST'!Cormam*'Budget  2019 TEST'!ecoti</f>
        <v>0</v>
      </c>
      <c r="AS35" s="40">
        <f>M35/'Budget  2019 TEST'!yield/'Budget  2019 TEST'!Cormam*'Budget  2019 TEST'!ecoti</f>
        <v>0</v>
      </c>
      <c r="AT35" s="41">
        <f t="shared" si="15"/>
        <v>17.84</v>
      </c>
      <c r="AU35" s="42">
        <f t="shared" si="5"/>
        <v>0</v>
      </c>
      <c r="AV35" s="41">
        <f t="shared" si="18"/>
        <v>17.84</v>
      </c>
      <c r="AW35" s="50" t="s">
        <v>47</v>
      </c>
      <c r="AX35" s="42">
        <f t="shared" si="6"/>
        <v>0</v>
      </c>
      <c r="AY35" s="38">
        <f>N35/'Budget  2019 TEST'!yield/'Budget  2019 TEST'!Cormam*'Budget  2019 TEST'!ecoti</f>
        <v>0</v>
      </c>
      <c r="AZ35" s="38">
        <f>O35/'Budget  2019 TEST'!yield/'Budget  2019 TEST'!Cormam*'Budget  2019 TEST'!ecoti</f>
        <v>0</v>
      </c>
      <c r="BA35" s="38">
        <f>P35/'Budget  2019 TEST'!yield/'Budget  2019 TEST'!Cormam*'Budget  2019 TEST'!ecoti</f>
        <v>0</v>
      </c>
      <c r="BB35" s="38">
        <f>Q35/'Budget  2019 TEST'!yield/'Budget  2019 TEST'!Cormam*'Budget  2019 TEST'!ecoti</f>
        <v>0</v>
      </c>
      <c r="BC35" s="38">
        <f>R35/'Budget  2019 TEST'!yield/'Budget  2019 TEST'!Cormam*'Budget  2019 TEST'!ecoti</f>
        <v>0</v>
      </c>
    </row>
    <row r="36" spans="1:55" ht="15" hidden="1" customHeight="1">
      <c r="A36" s="15"/>
      <c r="B36" s="21" t="s">
        <v>84</v>
      </c>
      <c r="C36" s="21" t="s">
        <v>61</v>
      </c>
      <c r="D36" s="15" t="s">
        <v>42</v>
      </c>
      <c r="E36" s="15">
        <v>3</v>
      </c>
      <c r="F36" s="32">
        <v>0</v>
      </c>
      <c r="G36" s="33">
        <v>0</v>
      </c>
      <c r="H36" s="33"/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f t="shared" si="19"/>
        <v>0</v>
      </c>
      <c r="Q36" s="33">
        <f t="shared" si="12"/>
        <v>0</v>
      </c>
      <c r="R36" s="33">
        <f t="shared" si="12"/>
        <v>0</v>
      </c>
      <c r="T36" s="20">
        <v>0.8</v>
      </c>
      <c r="U36" s="36">
        <v>0.3</v>
      </c>
      <c r="V36" s="36">
        <f t="shared" si="9"/>
        <v>0.7</v>
      </c>
      <c r="W36" s="27">
        <f t="shared" si="10"/>
        <v>1</v>
      </c>
      <c r="X36" s="20">
        <v>17.2</v>
      </c>
      <c r="Y36" s="37">
        <v>16</v>
      </c>
      <c r="Z36" s="38"/>
      <c r="AA36" s="33">
        <f>G36/yield/'Budget  2019 TEST'!Cormam*'Budget  2019 TEST'!uktmp</f>
        <v>0</v>
      </c>
      <c r="AB36" s="33">
        <f>I36/yield/'Budget  2019 TEST'!Cormam*'Budget  2019 TEST'!uktmp</f>
        <v>0</v>
      </c>
      <c r="AC36" s="33">
        <f>J36/yield/'Budget  2019 TEST'!Cormam*'Budget  2019 TEST'!uktmp</f>
        <v>0</v>
      </c>
      <c r="AD36" s="33">
        <f>K36/yield/'Budget  2019 TEST'!Cormam*'Budget  2019 TEST'!uktmp</f>
        <v>0</v>
      </c>
      <c r="AE36" s="33">
        <f>L36/yield/'Budget  2019 TEST'!Cormam*'Budget  2019 TEST'!uktmp</f>
        <v>0</v>
      </c>
      <c r="AF36" s="33">
        <f>M36/yield/'Budget  2019 TEST'!Cormam*'Budget  2019 TEST'!uktmp</f>
        <v>0</v>
      </c>
      <c r="AG36" s="33">
        <f>N36/yield/'Budget  2019 TEST'!Cormam*'Budget  2019 TEST'!uktmp</f>
        <v>0</v>
      </c>
      <c r="AH36" s="33">
        <f>O36/yield/'Budget  2019 TEST'!Cormam*'Budget  2019 TEST'!uktmp</f>
        <v>0</v>
      </c>
      <c r="AI36" s="33">
        <f>P36/yield/'Budget  2019 TEST'!Cormam*'Budget  2019 TEST'!uktmp</f>
        <v>0</v>
      </c>
      <c r="AJ36" s="33">
        <f>Q36/yield/'Budget  2019 TEST'!Cormam*'Budget  2019 TEST'!uktmp</f>
        <v>0</v>
      </c>
      <c r="AK36" s="33">
        <f>R36/yield/'Budget  2019 TEST'!Cormam*'Budget  2019 TEST'!uktmp</f>
        <v>0</v>
      </c>
      <c r="AL36" s="39"/>
      <c r="AM36" s="38">
        <f>G36/'Budget  2019 TEST'!yield/'Budget  2019 TEST'!Cormam*'Budget  2019 TEST'!ecoti</f>
        <v>0</v>
      </c>
      <c r="AN36" s="38">
        <f>I36/'Budget  2019 TEST'!yield/'Budget  2019 TEST'!Cormam*'Budget  2019 TEST'!ecoti</f>
        <v>0</v>
      </c>
      <c r="AO36" s="48">
        <f t="shared" si="14"/>
        <v>0</v>
      </c>
      <c r="AP36" s="38">
        <f>J36/'Budget  2019 TEST'!yield/'Budget  2019 TEST'!Cormam*'Budget  2019 TEST'!ecoti</f>
        <v>0</v>
      </c>
      <c r="AQ36" s="38">
        <f>K36/'Budget  2019 TEST'!yield/'Budget  2019 TEST'!Cormam*'Budget  2019 TEST'!ecoti</f>
        <v>0</v>
      </c>
      <c r="AR36" s="38">
        <f>L36/'Budget  2019 TEST'!yield/'Budget  2019 TEST'!Cormam*'Budget  2019 TEST'!ecoti</f>
        <v>0</v>
      </c>
      <c r="AS36" s="40">
        <f>M36/'Budget  2019 TEST'!yield/'Budget  2019 TEST'!Cormam*'Budget  2019 TEST'!ecoti</f>
        <v>0</v>
      </c>
      <c r="AT36" s="41">
        <f t="shared" si="15"/>
        <v>16</v>
      </c>
      <c r="AU36" s="42">
        <f t="shared" si="5"/>
        <v>0</v>
      </c>
      <c r="AV36" s="41">
        <f t="shared" si="18"/>
        <v>16</v>
      </c>
      <c r="AW36" s="50" t="s">
        <v>47</v>
      </c>
      <c r="AX36" s="42">
        <f t="shared" si="6"/>
        <v>0</v>
      </c>
      <c r="AY36" s="38">
        <f>N36/'Budget  2019 TEST'!yield/'Budget  2019 TEST'!Cormam*'Budget  2019 TEST'!ecoti</f>
        <v>0</v>
      </c>
      <c r="AZ36" s="38">
        <f>O36/'Budget  2019 TEST'!yield/'Budget  2019 TEST'!Cormam*'Budget  2019 TEST'!ecoti</f>
        <v>0</v>
      </c>
      <c r="BA36" s="38">
        <f>P36/'Budget  2019 TEST'!yield/'Budget  2019 TEST'!Cormam*'Budget  2019 TEST'!ecoti</f>
        <v>0</v>
      </c>
      <c r="BB36" s="38">
        <f>Q36/'Budget  2019 TEST'!yield/'Budget  2019 TEST'!Cormam*'Budget  2019 TEST'!ecoti</f>
        <v>0</v>
      </c>
      <c r="BC36" s="38">
        <f>R36/'Budget  2019 TEST'!yield/'Budget  2019 TEST'!Cormam*'Budget  2019 TEST'!ecoti</f>
        <v>0</v>
      </c>
    </row>
    <row r="37" spans="1:55" ht="15" hidden="1" customHeight="1">
      <c r="A37" s="15"/>
      <c r="B37" s="37" t="s">
        <v>85</v>
      </c>
      <c r="C37" s="21" t="s">
        <v>55</v>
      </c>
      <c r="D37" s="15" t="s">
        <v>42</v>
      </c>
      <c r="E37" s="15">
        <v>3</v>
      </c>
      <c r="F37" s="32"/>
      <c r="G37" s="33">
        <v>0</v>
      </c>
      <c r="H37" s="33"/>
      <c r="I37" s="33">
        <v>0</v>
      </c>
      <c r="J37" s="33">
        <v>48</v>
      </c>
      <c r="K37" s="34">
        <v>120</v>
      </c>
      <c r="L37" s="67">
        <v>240</v>
      </c>
      <c r="M37" s="33">
        <v>300</v>
      </c>
      <c r="N37" s="33">
        <v>360</v>
      </c>
      <c r="O37" s="33">
        <v>420</v>
      </c>
      <c r="P37" s="33">
        <f t="shared" si="19"/>
        <v>420</v>
      </c>
      <c r="Q37" s="33">
        <f t="shared" si="12"/>
        <v>420</v>
      </c>
      <c r="R37" s="33">
        <f t="shared" si="12"/>
        <v>420</v>
      </c>
      <c r="T37" s="20">
        <v>0.9</v>
      </c>
      <c r="U37" s="36">
        <v>0</v>
      </c>
      <c r="V37" s="36">
        <f t="shared" si="9"/>
        <v>1</v>
      </c>
      <c r="W37" s="27">
        <f t="shared" si="10"/>
        <v>1</v>
      </c>
      <c r="X37" s="20"/>
      <c r="Y37" s="37">
        <v>17</v>
      </c>
      <c r="Z37" s="38"/>
      <c r="AA37" s="33">
        <f>G37/yield/'Budget  2019 TEST'!Cormam*'Budget  2019 TEST'!uktmp</f>
        <v>0</v>
      </c>
      <c r="AB37" s="33">
        <f>I37/yield/'Budget  2019 TEST'!Cormam*'Budget  2019 TEST'!uktmp</f>
        <v>0</v>
      </c>
      <c r="AC37" s="33">
        <f>J37/yield/'Budget  2019 TEST'!Cormam*'Budget  2019 TEST'!uktmp</f>
        <v>0</v>
      </c>
      <c r="AD37" s="33">
        <f>K37/yield/'Budget  2019 TEST'!Cormam*'Budget  2019 TEST'!uktmp</f>
        <v>0</v>
      </c>
      <c r="AE37" s="33">
        <f>L37/yield/'Budget  2019 TEST'!Cormam*'Budget  2019 TEST'!uktmp</f>
        <v>0</v>
      </c>
      <c r="AF37" s="33">
        <f>M37/yield/'Budget  2019 TEST'!Cormam*'Budget  2019 TEST'!uktmp</f>
        <v>0</v>
      </c>
      <c r="AG37" s="33">
        <f>N37/yield/'Budget  2019 TEST'!Cormam*'Budget  2019 TEST'!uktmp</f>
        <v>0</v>
      </c>
      <c r="AH37" s="33">
        <f>O37/yield/'Budget  2019 TEST'!Cormam*'Budget  2019 TEST'!uktmp</f>
        <v>0</v>
      </c>
      <c r="AI37" s="33">
        <f>P37/yield/'Budget  2019 TEST'!Cormam*'Budget  2019 TEST'!uktmp</f>
        <v>0</v>
      </c>
      <c r="AJ37" s="33">
        <f>Q37/yield/'Budget  2019 TEST'!Cormam*'Budget  2019 TEST'!uktmp</f>
        <v>0</v>
      </c>
      <c r="AK37" s="33">
        <f>R37/yield/'Budget  2019 TEST'!Cormam*'Budget  2019 TEST'!uktmp</f>
        <v>0</v>
      </c>
      <c r="AL37" s="39"/>
      <c r="AM37" s="38">
        <f>G37/'Budget  2019 TEST'!yield/'Budget  2019 TEST'!Cormam*'Budget  2019 TEST'!ecoti</f>
        <v>0</v>
      </c>
      <c r="AN37" s="38">
        <f>I37/'Budget  2019 TEST'!yield/'Budget  2019 TEST'!Cormam*'Budget  2019 TEST'!ecoti</f>
        <v>0</v>
      </c>
      <c r="AO37" s="48">
        <f t="shared" si="14"/>
        <v>0</v>
      </c>
      <c r="AP37" s="38">
        <f>J37/'Budget  2019 TEST'!yield/'Budget  2019 TEST'!Cormam*'Budget  2019 TEST'!ecoti</f>
        <v>54.42176870748299</v>
      </c>
      <c r="AQ37" s="38">
        <f>K37/'Budget  2019 TEST'!yield/'Budget  2019 TEST'!Cormam*'Budget  2019 TEST'!ecoti</f>
        <v>133.33333333333334</v>
      </c>
      <c r="AR37" s="38">
        <f>L37/'Budget  2019 TEST'!yield/'Budget  2019 TEST'!Cormam*'Budget  2019 TEST'!ecoti</f>
        <v>266.66666666666669</v>
      </c>
      <c r="AS37" s="40">
        <f>M37/'Budget  2019 TEST'!yield/'Budget  2019 TEST'!Cormam*'Budget  2019 TEST'!ecoti</f>
        <v>333.33333333333331</v>
      </c>
      <c r="AT37" s="41">
        <v>16</v>
      </c>
      <c r="AU37" s="42">
        <f t="shared" si="5"/>
        <v>5333.333333333333</v>
      </c>
      <c r="AV37" s="41">
        <f t="shared" si="18"/>
        <v>16</v>
      </c>
      <c r="AW37" s="50" t="s">
        <v>47</v>
      </c>
      <c r="AX37" s="42">
        <f t="shared" si="6"/>
        <v>5333.333333333333</v>
      </c>
      <c r="AY37" s="38">
        <f>N37/'Budget  2019 TEST'!yield/'Budget  2019 TEST'!Cormam*'Budget  2019 TEST'!ecoti</f>
        <v>400</v>
      </c>
      <c r="AZ37" s="38">
        <f>O37/'Budget  2019 TEST'!yield/'Budget  2019 TEST'!Cormam*'Budget  2019 TEST'!ecoti</f>
        <v>466.66666666666663</v>
      </c>
      <c r="BA37" s="38">
        <f>P37/'Budget  2019 TEST'!yield/'Budget  2019 TEST'!Cormam*'Budget  2019 TEST'!ecoti</f>
        <v>466.66666666666663</v>
      </c>
      <c r="BB37" s="38">
        <f>Q37/'Budget  2019 TEST'!yield/'Budget  2019 TEST'!Cormam*'Budget  2019 TEST'!ecoti</f>
        <v>466.66666666666663</v>
      </c>
      <c r="BC37" s="38">
        <f>R37/'Budget  2019 TEST'!yield/'Budget  2019 TEST'!Cormam*'Budget  2019 TEST'!ecoti</f>
        <v>466.66666666666663</v>
      </c>
    </row>
    <row r="38" spans="1:55" ht="21" hidden="1" customHeight="1">
      <c r="B38" s="21" t="s">
        <v>86</v>
      </c>
      <c r="C38" s="21" t="s">
        <v>61</v>
      </c>
      <c r="D38" s="15" t="s">
        <v>42</v>
      </c>
      <c r="E38" s="15">
        <v>3</v>
      </c>
      <c r="F38" s="32">
        <v>11</v>
      </c>
      <c r="G38" s="33">
        <v>10.8</v>
      </c>
      <c r="H38" s="33">
        <v>7</v>
      </c>
      <c r="I38" s="33">
        <v>5</v>
      </c>
      <c r="J38" s="33">
        <v>11</v>
      </c>
      <c r="K38" s="33">
        <v>7</v>
      </c>
      <c r="L38" s="33">
        <f>K38</f>
        <v>7</v>
      </c>
      <c r="M38" s="33">
        <v>77</v>
      </c>
      <c r="N38" s="33">
        <f>M38</f>
        <v>77</v>
      </c>
      <c r="O38" s="33">
        <f>N38</f>
        <v>77</v>
      </c>
      <c r="P38" s="33">
        <f t="shared" si="19"/>
        <v>77</v>
      </c>
      <c r="Q38" s="33">
        <f t="shared" si="12"/>
        <v>77</v>
      </c>
      <c r="R38" s="33">
        <f t="shared" si="12"/>
        <v>77</v>
      </c>
      <c r="T38" s="20">
        <v>0.8</v>
      </c>
      <c r="U38" s="36">
        <v>1</v>
      </c>
      <c r="V38" s="36">
        <f t="shared" si="9"/>
        <v>0</v>
      </c>
      <c r="W38" s="27">
        <f t="shared" si="10"/>
        <v>1</v>
      </c>
      <c r="X38" s="20">
        <v>17.2</v>
      </c>
      <c r="Y38" s="37"/>
      <c r="Z38" s="38"/>
      <c r="AA38" s="33">
        <f>G38/yield/'Budget  2019 TEST'!Cormam*'Budget  2019 TEST'!uktmp</f>
        <v>14.516129032258064</v>
      </c>
      <c r="AB38" s="33">
        <f>I38/yield/'Budget  2019 TEST'!Cormam*'Budget  2019 TEST'!uktmp</f>
        <v>6.5789473684210531</v>
      </c>
      <c r="AC38" s="33">
        <f>J38/yield/'Budget  2019 TEST'!Cormam*'Budget  2019 TEST'!uktmp</f>
        <v>14.030612244897959</v>
      </c>
      <c r="AD38" s="33">
        <f>K38/yield/'Budget  2019 TEST'!Cormam*'Budget  2019 TEST'!uktmp</f>
        <v>8.75</v>
      </c>
      <c r="AE38" s="33">
        <f>L38/yield/'Budget  2019 TEST'!Cormam*'Budget  2019 TEST'!uktmp</f>
        <v>8.75</v>
      </c>
      <c r="AF38" s="33">
        <f>M38/yield/'Budget  2019 TEST'!Cormam*'Budget  2019 TEST'!uktmp</f>
        <v>96.25</v>
      </c>
      <c r="AG38" s="33">
        <f>N38/yield/'Budget  2019 TEST'!Cormam*'Budget  2019 TEST'!uktmp</f>
        <v>96.25</v>
      </c>
      <c r="AH38" s="33">
        <f>O38/yield/'Budget  2019 TEST'!Cormam*'Budget  2019 TEST'!uktmp</f>
        <v>96.25</v>
      </c>
      <c r="AI38" s="33">
        <f>P38/yield/'Budget  2019 TEST'!Cormam*'Budget  2019 TEST'!uktmp</f>
        <v>96.25</v>
      </c>
      <c r="AJ38" s="33">
        <f>Q38/yield/'Budget  2019 TEST'!Cormam*'Budget  2019 TEST'!uktmp</f>
        <v>96.25</v>
      </c>
      <c r="AK38" s="33">
        <f>R38/yield/'Budget  2019 TEST'!Cormam*'Budget  2019 TEST'!uktmp</f>
        <v>96.25</v>
      </c>
      <c r="AL38" s="39"/>
      <c r="AM38" s="38">
        <f>G38/'Budget  2019 TEST'!yield/'Budget  2019 TEST'!Cormam*'Budget  2019 TEST'!ecoti</f>
        <v>0</v>
      </c>
      <c r="AN38" s="38">
        <f>I38/'Budget  2019 TEST'!yield/'Budget  2019 TEST'!Cormam*'Budget  2019 TEST'!ecoti</f>
        <v>0</v>
      </c>
      <c r="AO38" s="48">
        <f t="shared" si="14"/>
        <v>0</v>
      </c>
      <c r="AP38" s="38">
        <f>J38/'Budget  2019 TEST'!yield/'Budget  2019 TEST'!Cormam*'Budget  2019 TEST'!ecoti</f>
        <v>0</v>
      </c>
      <c r="AQ38" s="38">
        <f>K38/'Budget  2019 TEST'!yield/'Budget  2019 TEST'!Cormam*'Budget  2019 TEST'!ecoti</f>
        <v>0</v>
      </c>
      <c r="AR38" s="38">
        <f>L38/'Budget  2019 TEST'!yield/'Budget  2019 TEST'!Cormam*'Budget  2019 TEST'!ecoti</f>
        <v>0</v>
      </c>
      <c r="AS38" s="40">
        <f>M38/'Budget  2019 TEST'!yield/'Budget  2019 TEST'!Cormam*'Budget  2019 TEST'!ecoti</f>
        <v>0</v>
      </c>
      <c r="AT38" s="41">
        <f>Y38</f>
        <v>0</v>
      </c>
      <c r="AU38" s="42">
        <f t="shared" si="5"/>
        <v>0</v>
      </c>
      <c r="AV38" s="41">
        <f t="shared" si="18"/>
        <v>0</v>
      </c>
      <c r="AW38" s="44"/>
      <c r="AX38" s="42">
        <f t="shared" si="6"/>
        <v>0</v>
      </c>
      <c r="AY38" s="38">
        <f>N38/'Budget  2019 TEST'!yield/'Budget  2019 TEST'!Cormam*'Budget  2019 TEST'!ecoti</f>
        <v>0</v>
      </c>
      <c r="AZ38" s="38">
        <f>O38/'Budget  2019 TEST'!yield/'Budget  2019 TEST'!Cormam*'Budget  2019 TEST'!ecoti</f>
        <v>0</v>
      </c>
      <c r="BA38" s="38">
        <f>P38/'Budget  2019 TEST'!yield/'Budget  2019 TEST'!Cormam*'Budget  2019 TEST'!ecoti</f>
        <v>0</v>
      </c>
      <c r="BB38" s="38">
        <f>Q38/'Budget  2019 TEST'!yield/'Budget  2019 TEST'!Cormam*'Budget  2019 TEST'!ecoti</f>
        <v>0</v>
      </c>
      <c r="BC38" s="38">
        <f>R38/'Budget  2019 TEST'!yield/'Budget  2019 TEST'!Cormam*'Budget  2019 TEST'!ecoti</f>
        <v>0</v>
      </c>
    </row>
    <row r="39" spans="1:55" ht="21" hidden="1">
      <c r="B39" s="21" t="s">
        <v>87</v>
      </c>
      <c r="C39" s="21" t="s">
        <v>88</v>
      </c>
      <c r="D39" s="15" t="s">
        <v>42</v>
      </c>
      <c r="E39" s="15">
        <v>4</v>
      </c>
      <c r="F39" s="32">
        <v>0</v>
      </c>
      <c r="G39" s="33">
        <f>F39</f>
        <v>0</v>
      </c>
      <c r="H39" s="33"/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f t="shared" si="19"/>
        <v>0</v>
      </c>
      <c r="Q39" s="33">
        <f t="shared" si="12"/>
        <v>0</v>
      </c>
      <c r="R39" s="33">
        <f t="shared" si="12"/>
        <v>0</v>
      </c>
      <c r="T39" s="20">
        <v>0.8</v>
      </c>
      <c r="U39" s="36">
        <v>0</v>
      </c>
      <c r="V39" s="36">
        <f t="shared" si="9"/>
        <v>1</v>
      </c>
      <c r="W39" s="27">
        <f t="shared" si="10"/>
        <v>1</v>
      </c>
      <c r="X39" s="68">
        <v>17.2</v>
      </c>
      <c r="Y39" s="69"/>
      <c r="Z39" s="38"/>
      <c r="AA39" s="33">
        <f>-AM39</f>
        <v>253</v>
      </c>
      <c r="AB39" s="33">
        <f>-AN39</f>
        <v>56.84210526315789</v>
      </c>
      <c r="AC39" s="33">
        <f>-AP39</f>
        <v>0</v>
      </c>
      <c r="AD39" s="33">
        <f>-AQ39</f>
        <v>0</v>
      </c>
      <c r="AE39" s="33">
        <f>L39/yield/'Budget  2019 TEST'!Cormam*'Budget  2019 TEST'!uktmp</f>
        <v>0</v>
      </c>
      <c r="AF39" s="33">
        <f>M39/yield/'Budget  2019 TEST'!Cormam*'Budget  2019 TEST'!uktmp</f>
        <v>0</v>
      </c>
      <c r="AG39" s="33">
        <f>N39/yield/'Budget  2019 TEST'!Cormam*'Budget  2019 TEST'!uktmp</f>
        <v>0</v>
      </c>
      <c r="AH39" s="33">
        <f>O39/yield/'Budget  2019 TEST'!Cormam*'Budget  2019 TEST'!uktmp</f>
        <v>0</v>
      </c>
      <c r="AI39" s="33">
        <f>P39/yield/'Budget  2019 TEST'!Cormam*'Budget  2019 TEST'!uktmp</f>
        <v>0</v>
      </c>
      <c r="AJ39" s="33">
        <f>Q39/yield/'Budget  2019 TEST'!Cormam*'Budget  2019 TEST'!uktmp</f>
        <v>0</v>
      </c>
      <c r="AK39" s="33">
        <f>R39/yield/'Budget  2019 TEST'!Cormam*'Budget  2019 TEST'!uktmp</f>
        <v>0</v>
      </c>
      <c r="AL39" s="39"/>
      <c r="AM39" s="1">
        <f>-120-7-6-100-20</f>
        <v>-253</v>
      </c>
      <c r="AN39" s="70">
        <f>-AN18*0.36-AN17*0</f>
        <v>-56.84210526315789</v>
      </c>
      <c r="AO39" s="48">
        <f>AN39*Y18</f>
        <v>-824.21052631578937</v>
      </c>
      <c r="AP39" s="38">
        <f>J39/'Budget  2019 TEST'!yield/'Budget  2019 TEST'!Cormam*'Budget  2019 TEST'!ecoti</f>
        <v>0</v>
      </c>
      <c r="AQ39" s="38">
        <f>K39/'Budget  2019 TEST'!yield/'Budget  2019 TEST'!Cormam*'Budget  2019 TEST'!ecoti</f>
        <v>0</v>
      </c>
      <c r="AR39" s="38">
        <f>L39/'Budget  2019 TEST'!yield/'Budget  2019 TEST'!Cormam*'Budget  2019 TEST'!ecoti</f>
        <v>0</v>
      </c>
      <c r="AS39" s="40">
        <f>M39/'Budget  2019 TEST'!yield/'Budget  2019 TEST'!Cormam*'Budget  2019 TEST'!ecoti</f>
        <v>0</v>
      </c>
      <c r="AT39" s="41">
        <f>Y39</f>
        <v>0</v>
      </c>
      <c r="AU39" s="42">
        <f t="shared" si="5"/>
        <v>0</v>
      </c>
      <c r="AV39" s="41">
        <f t="shared" si="18"/>
        <v>0</v>
      </c>
      <c r="AW39" s="44"/>
      <c r="AX39" s="42">
        <f t="shared" si="6"/>
        <v>0</v>
      </c>
      <c r="AY39" s="38">
        <f>N39/'Budget  2019 TEST'!yield/'Budget  2019 TEST'!Cormam*'Budget  2019 TEST'!ecoti</f>
        <v>0</v>
      </c>
      <c r="AZ39" s="38">
        <f>O39/'Budget  2019 TEST'!yield/'Budget  2019 TEST'!Cormam*'Budget  2019 TEST'!ecoti</f>
        <v>0</v>
      </c>
      <c r="BA39" s="38">
        <f>P39/'Budget  2019 TEST'!yield/'Budget  2019 TEST'!Cormam*'Budget  2019 TEST'!ecoti</f>
        <v>0</v>
      </c>
      <c r="BB39" s="38">
        <f>Q39/'Budget  2019 TEST'!yield/'Budget  2019 TEST'!Cormam*'Budget  2019 TEST'!ecoti</f>
        <v>0</v>
      </c>
      <c r="BC39" s="38">
        <f>R39/'Budget  2019 TEST'!yield/'Budget  2019 TEST'!Cormam*'Budget  2019 TEST'!ecoti</f>
        <v>0</v>
      </c>
    </row>
    <row r="40" spans="1:55">
      <c r="F40" s="26"/>
      <c r="U40" s="20"/>
      <c r="V40" s="20"/>
      <c r="W40" s="20"/>
      <c r="X40" s="20"/>
      <c r="Y40" s="37"/>
      <c r="BC40" s="38"/>
    </row>
    <row r="41" spans="1:55" ht="21">
      <c r="B41" s="74" t="s">
        <v>89</v>
      </c>
      <c r="F41" s="26"/>
      <c r="U41" s="20"/>
      <c r="V41" s="20"/>
      <c r="W41" s="20"/>
      <c r="X41" s="20"/>
      <c r="Y41" s="37"/>
      <c r="AL41" s="1" t="s">
        <v>90</v>
      </c>
      <c r="BC41" s="38"/>
    </row>
    <row r="42" spans="1:55" s="74" customFormat="1" ht="21">
      <c r="B42" s="75" t="s">
        <v>91</v>
      </c>
      <c r="D42" s="74" t="s">
        <v>42</v>
      </c>
      <c r="F42" s="76">
        <f t="shared" ref="F42:R42" si="20">SUM(F4:F39)</f>
        <v>2829</v>
      </c>
      <c r="G42" s="77">
        <f t="shared" si="20"/>
        <v>3209.6371564227302</v>
      </c>
      <c r="H42" s="77">
        <f t="shared" si="20"/>
        <v>3258.5</v>
      </c>
      <c r="I42" s="77">
        <f t="shared" si="20"/>
        <v>3514</v>
      </c>
      <c r="J42" s="77">
        <f t="shared" si="20"/>
        <v>4383</v>
      </c>
      <c r="K42" s="77">
        <f t="shared" si="20"/>
        <v>4950.346700760133</v>
      </c>
      <c r="L42" s="77">
        <f t="shared" si="20"/>
        <v>5552.96</v>
      </c>
      <c r="M42" s="77">
        <f t="shared" si="20"/>
        <v>6178.2800000000007</v>
      </c>
      <c r="N42" s="77">
        <f t="shared" si="20"/>
        <v>6443.2800000000007</v>
      </c>
      <c r="O42" s="77">
        <f t="shared" si="20"/>
        <v>6703.2800000000007</v>
      </c>
      <c r="P42" s="77">
        <f t="shared" si="20"/>
        <v>6903.2800000000007</v>
      </c>
      <c r="Q42" s="77">
        <f t="shared" si="20"/>
        <v>7033.2800000000007</v>
      </c>
      <c r="R42" s="77">
        <f t="shared" si="20"/>
        <v>6953.2800000000007</v>
      </c>
      <c r="T42" s="78"/>
      <c r="Z42" s="77"/>
      <c r="AA42" s="79">
        <f t="shared" ref="AA42:AK42" si="21">SUM(AA4:AA39)</f>
        <v>3915.925770538935</v>
      </c>
      <c r="AB42" s="79">
        <f t="shared" si="21"/>
        <v>3564.1647509578547</v>
      </c>
      <c r="AC42" s="79">
        <f t="shared" si="21"/>
        <v>3769.3551098600356</v>
      </c>
      <c r="AD42" s="79">
        <f t="shared" si="21"/>
        <v>3937.6671149597701</v>
      </c>
      <c r="AE42" s="79">
        <f t="shared" si="21"/>
        <v>4015.0377998846225</v>
      </c>
      <c r="AF42" s="79">
        <f t="shared" si="21"/>
        <v>4355.6161234255796</v>
      </c>
      <c r="AG42" s="79">
        <f t="shared" si="21"/>
        <v>4355.6161234255796</v>
      </c>
      <c r="AH42" s="79">
        <f t="shared" si="21"/>
        <v>4355.6161234255796</v>
      </c>
      <c r="AI42" s="79">
        <f t="shared" si="21"/>
        <v>4418.1161234255796</v>
      </c>
      <c r="AJ42" s="79">
        <f t="shared" si="21"/>
        <v>4480.6161234255796</v>
      </c>
      <c r="AK42" s="79">
        <f t="shared" si="21"/>
        <v>4543.1161234255796</v>
      </c>
      <c r="AM42" s="77">
        <f>SUM(AM4:AM39)</f>
        <v>321.4655790384378</v>
      </c>
      <c r="AN42" s="77">
        <f>SUM(AN4:AN39)</f>
        <v>958.81125226860252</v>
      </c>
      <c r="AO42" s="42">
        <f>SUM(AO7:AO39)</f>
        <v>14508.42105263158</v>
      </c>
      <c r="AP42" s="77">
        <f t="shared" ref="AP42:BC42" si="22">SUM(AP4:AP40)</f>
        <v>1685.2132301196345</v>
      </c>
      <c r="AQ42" s="77">
        <f t="shared" si="22"/>
        <v>2095.0432471972927</v>
      </c>
      <c r="AR42" s="77">
        <f t="shared" si="22"/>
        <v>2711.2449771268716</v>
      </c>
      <c r="AS42" s="80">
        <f t="shared" si="22"/>
        <v>3103.9398397928112</v>
      </c>
      <c r="AT42" s="81"/>
      <c r="AU42" s="42">
        <f>SUM(AU7:AU39)</f>
        <v>48058.998577549464</v>
      </c>
      <c r="AV42" s="43"/>
      <c r="AW42" s="44"/>
      <c r="AX42" s="42">
        <f>SUM(AX7:AX39)</f>
        <v>48622.123577549464</v>
      </c>
      <c r="AY42" s="77">
        <f t="shared" si="22"/>
        <v>3437.2731731261442</v>
      </c>
      <c r="AZ42" s="77">
        <f t="shared" si="22"/>
        <v>3766.4398397928107</v>
      </c>
      <c r="BA42" s="77">
        <f t="shared" si="22"/>
        <v>3962.2731731261442</v>
      </c>
      <c r="BB42" s="77">
        <f t="shared" si="22"/>
        <v>4049.7731731261442</v>
      </c>
      <c r="BC42" s="77">
        <f t="shared" si="22"/>
        <v>3912.2731731261442</v>
      </c>
    </row>
    <row r="43" spans="1:55" s="74" customFormat="1" ht="21">
      <c r="B43" s="75" t="s">
        <v>92</v>
      </c>
      <c r="F43" s="76"/>
      <c r="G43" s="82">
        <v>86.7</v>
      </c>
      <c r="H43" s="82">
        <v>84.9</v>
      </c>
      <c r="I43" s="82">
        <v>84.4</v>
      </c>
      <c r="J43" s="82">
        <v>91.6</v>
      </c>
      <c r="K43" s="77"/>
      <c r="L43" s="77"/>
      <c r="M43" s="77"/>
      <c r="N43" s="77"/>
      <c r="O43" s="77"/>
      <c r="P43" s="77"/>
      <c r="Q43" s="77"/>
      <c r="R43" s="77"/>
      <c r="T43" s="78"/>
      <c r="Z43" s="77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M43" s="77"/>
      <c r="AN43" s="77"/>
      <c r="AO43" s="83">
        <f>AO42/AN42</f>
        <v>15.131675831195997</v>
      </c>
      <c r="AP43" s="77"/>
      <c r="AQ43" s="77"/>
      <c r="AR43" s="77"/>
      <c r="AS43" s="80"/>
      <c r="AT43" s="81"/>
      <c r="AU43" s="84">
        <f>AU42/AS42</f>
        <v>15.483224887746992</v>
      </c>
      <c r="AV43" s="85"/>
      <c r="AW43" s="86"/>
      <c r="AX43" s="87">
        <f>AX42/AS42</f>
        <v>15.664647540589899</v>
      </c>
      <c r="AY43" s="77"/>
      <c r="AZ43" s="77"/>
      <c r="BA43" s="77"/>
      <c r="BB43" s="77"/>
      <c r="BC43" s="77"/>
    </row>
    <row r="44" spans="1:55" ht="21">
      <c r="B44" s="75" t="s">
        <v>93</v>
      </c>
      <c r="G44" s="88" t="e">
        <f>#REF!/1000</f>
        <v>#REF!</v>
      </c>
      <c r="H44" s="88"/>
      <c r="I44" s="88" t="e">
        <f>#REF!/1000</f>
        <v>#REF!</v>
      </c>
      <c r="J44" s="88" t="e">
        <f>#REF!/1000</f>
        <v>#REF!</v>
      </c>
      <c r="K44" s="88" t="e">
        <f>#REF!/1000</f>
        <v>#REF!</v>
      </c>
      <c r="L44" s="88" t="e">
        <f>#REF!/1000</f>
        <v>#REF!</v>
      </c>
      <c r="M44" s="88" t="e">
        <f>#REF!/1000</f>
        <v>#REF!</v>
      </c>
      <c r="N44" s="88" t="e">
        <f>#REF!/1000</f>
        <v>#REF!</v>
      </c>
      <c r="O44" s="88" t="e">
        <f>#REF!/1000</f>
        <v>#REF!</v>
      </c>
      <c r="P44" s="88" t="e">
        <f>#REF!/1000</f>
        <v>#REF!</v>
      </c>
      <c r="Q44" s="88" t="e">
        <f>#REF!/1000</f>
        <v>#REF!</v>
      </c>
      <c r="R44" s="88" t="e">
        <f>#REF!/1000</f>
        <v>#REF!</v>
      </c>
      <c r="AL44" s="74"/>
    </row>
    <row r="45" spans="1:55" ht="21">
      <c r="B45" s="75"/>
    </row>
    <row r="46" spans="1:55" ht="21">
      <c r="B46" s="75" t="s">
        <v>94</v>
      </c>
      <c r="G46" s="77">
        <f>AA42</f>
        <v>3915.925770538935</v>
      </c>
      <c r="H46" s="77"/>
      <c r="I46" s="77">
        <f t="shared" ref="I46:R46" si="23">AB42</f>
        <v>3564.1647509578547</v>
      </c>
      <c r="J46" s="77">
        <f t="shared" si="23"/>
        <v>3769.3551098600356</v>
      </c>
      <c r="K46" s="77">
        <f t="shared" si="23"/>
        <v>3937.6671149597701</v>
      </c>
      <c r="L46" s="77">
        <f t="shared" si="23"/>
        <v>4015.0377998846225</v>
      </c>
      <c r="M46" s="77">
        <f t="shared" si="23"/>
        <v>4355.6161234255796</v>
      </c>
      <c r="N46" s="77">
        <f t="shared" si="23"/>
        <v>4355.6161234255796</v>
      </c>
      <c r="O46" s="77">
        <f t="shared" si="23"/>
        <v>4355.6161234255796</v>
      </c>
      <c r="P46" s="77">
        <f t="shared" si="23"/>
        <v>4418.1161234255796</v>
      </c>
      <c r="Q46" s="77">
        <f t="shared" si="23"/>
        <v>4480.6161234255796</v>
      </c>
      <c r="R46" s="77">
        <f t="shared" si="23"/>
        <v>4543.1161234255796</v>
      </c>
    </row>
    <row r="47" spans="1:55" ht="21">
      <c r="B47" s="75" t="s">
        <v>95</v>
      </c>
      <c r="G47" s="77">
        <f>AM42</f>
        <v>321.4655790384378</v>
      </c>
      <c r="H47" s="77"/>
      <c r="I47" s="77">
        <f>AN42</f>
        <v>958.81125226860252</v>
      </c>
      <c r="J47" s="77">
        <f>AP42</f>
        <v>1685.2132301196345</v>
      </c>
      <c r="K47" s="77">
        <f>AQ42</f>
        <v>2095.0432471972927</v>
      </c>
      <c r="L47" s="77">
        <f>AR42</f>
        <v>2711.2449771268716</v>
      </c>
      <c r="M47" s="77">
        <f>AS42</f>
        <v>3103.9398397928112</v>
      </c>
      <c r="N47" s="77">
        <f>AY42</f>
        <v>3437.2731731261442</v>
      </c>
      <c r="O47" s="77">
        <f>AZ42</f>
        <v>3766.4398397928107</v>
      </c>
      <c r="P47" s="77">
        <f>BA42</f>
        <v>3962.2731731261442</v>
      </c>
      <c r="Q47" s="77">
        <f>BB42</f>
        <v>4049.7731731261442</v>
      </c>
      <c r="R47" s="77">
        <f>BC42</f>
        <v>3912.2731731261442</v>
      </c>
    </row>
    <row r="48" spans="1:55" ht="21">
      <c r="B48" s="75"/>
      <c r="K48" s="1">
        <v>2095</v>
      </c>
      <c r="L48" s="1">
        <v>2611</v>
      </c>
      <c r="M48" s="1">
        <v>3103</v>
      </c>
      <c r="N48" s="1">
        <v>3374</v>
      </c>
    </row>
    <row r="49" spans="2:25" ht="21.75" thickBot="1">
      <c r="B49" s="75"/>
    </row>
    <row r="50" spans="2:25" ht="21.75" thickBot="1">
      <c r="B50" s="75"/>
      <c r="K50" s="1">
        <f t="shared" ref="K50:R50" si="24">K2</f>
        <v>2021</v>
      </c>
      <c r="L50" s="1">
        <f t="shared" si="24"/>
        <v>0</v>
      </c>
      <c r="M50" s="1">
        <f t="shared" si="24"/>
        <v>2023</v>
      </c>
      <c r="N50" s="1">
        <f t="shared" si="24"/>
        <v>2024</v>
      </c>
      <c r="O50" s="1">
        <f t="shared" si="24"/>
        <v>2025</v>
      </c>
      <c r="P50" s="1">
        <f t="shared" si="24"/>
        <v>2026</v>
      </c>
      <c r="Q50" s="1">
        <f t="shared" si="24"/>
        <v>2027</v>
      </c>
      <c r="R50" s="1">
        <f t="shared" si="24"/>
        <v>2028</v>
      </c>
      <c r="V50" s="89" t="str">
        <f>G2</f>
        <v>2018 Budget</v>
      </c>
      <c r="W50" s="90" t="str">
        <f>H2</f>
        <v>2018 P4</v>
      </c>
      <c r="X50" s="90" t="str">
        <f>I2</f>
        <v>2019 Budget</v>
      </c>
      <c r="Y50" s="91">
        <f>J2</f>
        <v>2020</v>
      </c>
    </row>
    <row r="51" spans="2:25">
      <c r="B51" s="15" t="s">
        <v>96</v>
      </c>
      <c r="D51" s="1" t="s">
        <v>42</v>
      </c>
      <c r="E51" s="1">
        <v>1</v>
      </c>
      <c r="F51" s="32">
        <f>SUMIF($E$4:$E$40,$E51,F4:F40)</f>
        <v>2728</v>
      </c>
      <c r="J51" s="10"/>
      <c r="K51" s="92">
        <f>SUMIF($E$4:$E$40,$E51,K10:K47)</f>
        <v>1510.18</v>
      </c>
      <c r="L51" s="92">
        <f>SUMIF($E$4:$E$40,$E51,L10:L47)</f>
        <v>1664.96</v>
      </c>
      <c r="M51" s="92">
        <f>SUMIF($E$4:$E$40,$E51,M10:M47)</f>
        <v>1785.28</v>
      </c>
      <c r="N51" s="92">
        <f>SUMIF($E$4:$E$40,$E51,N10:N47)</f>
        <v>1815.28</v>
      </c>
      <c r="O51" s="93"/>
      <c r="P51" s="93"/>
      <c r="Q51" s="93"/>
      <c r="R51" s="93"/>
      <c r="S51" s="93"/>
      <c r="T51" s="94"/>
      <c r="U51" s="95" t="s">
        <v>96</v>
      </c>
      <c r="V51" s="96">
        <f>SUMIF($E$4:$E$40,$E51,G4:G40)</f>
        <v>2736.83715642273</v>
      </c>
      <c r="W51" s="96">
        <f>SUMIF($E$4:$E$40,$E51,H4:H40)</f>
        <v>2962.5</v>
      </c>
      <c r="X51" s="96">
        <f>SUMIF($E$4:$E$40,$E51,I4:I40)</f>
        <v>2534</v>
      </c>
      <c r="Y51" s="97">
        <f>SUMIF($E$4:$E$40,$E51,J4:J40)</f>
        <v>3148</v>
      </c>
    </row>
    <row r="52" spans="2:25">
      <c r="B52" s="15" t="s">
        <v>97</v>
      </c>
      <c r="D52" s="1" t="s">
        <v>42</v>
      </c>
      <c r="E52" s="1">
        <v>2</v>
      </c>
      <c r="F52" s="32">
        <f>SUMIF($E$4:$E$40,$E52,F4:F40)</f>
        <v>61</v>
      </c>
      <c r="J52" s="98"/>
      <c r="K52" s="99">
        <f>SUMIF($E$4:$E$40,$E52,K10:K47)</f>
        <v>288.58289384978798</v>
      </c>
      <c r="L52" s="99">
        <f>SUMIF($E$4:$E$40,$E52,L10:L47)</f>
        <v>397.450679632532</v>
      </c>
      <c r="M52" s="99">
        <f>SUMIF($E$4:$E$40,$E52,M10:M47)</f>
        <v>401.88457252390401</v>
      </c>
      <c r="N52" s="99">
        <f>SUMIF($E$4:$E$40,$E52,N10:N47)</f>
        <v>401.88457252390401</v>
      </c>
      <c r="O52" s="100"/>
      <c r="P52" s="100"/>
      <c r="Q52" s="100"/>
      <c r="R52" s="100"/>
      <c r="S52" s="100"/>
      <c r="T52" s="101"/>
      <c r="U52" s="102" t="s">
        <v>97</v>
      </c>
      <c r="V52" s="103">
        <f>SUMIF($E$4:$E$40,$E52,G4:G40)</f>
        <v>127</v>
      </c>
      <c r="W52" s="103">
        <f>SUMIF($E$4:$E$40,$E52,H4:H40)</f>
        <v>160</v>
      </c>
      <c r="X52" s="103">
        <f>SUMIF($E$4:$E$40,$E52,I4:I40)</f>
        <v>255</v>
      </c>
      <c r="Y52" s="104">
        <f>SUMIF($E$4:$E$40,$E52,J4:J40)</f>
        <v>223</v>
      </c>
    </row>
    <row r="53" spans="2:25" ht="15.75" thickBot="1">
      <c r="B53" s="15" t="s">
        <v>98</v>
      </c>
      <c r="D53" s="1" t="s">
        <v>42</v>
      </c>
      <c r="E53" s="1">
        <v>3</v>
      </c>
      <c r="F53" s="32">
        <f>SUMIF($E$4:$E$40,$E53,F4:F40)</f>
        <v>40</v>
      </c>
      <c r="J53" s="105"/>
      <c r="K53" s="106" t="e">
        <f>SUMIF($E$4:$E$40,$E53,K10:K47)</f>
        <v>#REF!</v>
      </c>
      <c r="L53" s="106" t="e">
        <f>SUMIF($E$4:$E$40,$E53,L10:L47)</f>
        <v>#REF!</v>
      </c>
      <c r="M53" s="106" t="e">
        <f>SUMIF($E$4:$E$40,$E53,M10:M47)</f>
        <v>#REF!</v>
      </c>
      <c r="N53" s="106" t="e">
        <f>SUMIF($E$4:$E$40,$E53,N10:N47)</f>
        <v>#REF!</v>
      </c>
      <c r="O53" s="107"/>
      <c r="P53" s="107"/>
      <c r="Q53" s="107"/>
      <c r="R53" s="107"/>
      <c r="S53" s="107"/>
      <c r="T53" s="108"/>
      <c r="U53" s="109" t="s">
        <v>98</v>
      </c>
      <c r="V53" s="110">
        <f>SUMIF($E$4:$E$40,$E53,G4:G40)</f>
        <v>345.8</v>
      </c>
      <c r="W53" s="110">
        <f>SUMIF($E$4:$E$40,$E53,H4:H40)</f>
        <v>136</v>
      </c>
      <c r="X53" s="110">
        <f>SUMIF($E$4:$E$40,$E53,I4:I40)</f>
        <v>725</v>
      </c>
      <c r="Y53" s="111">
        <f>SUMIF($E$4:$E$40,$E53,J4:J40)</f>
        <v>1012</v>
      </c>
    </row>
    <row r="54" spans="2:25" ht="15.75" thickBot="1">
      <c r="F54" s="32"/>
      <c r="K54" s="38">
        <f>SUMIF($E$4:$E$40,$E54,K10:K47)</f>
        <v>0</v>
      </c>
      <c r="L54" s="38">
        <f>SUMIF($E$4:$E$40,$E54,L10:L47)</f>
        <v>0</v>
      </c>
      <c r="M54" s="38">
        <f>SUMIF($E$4:$E$40,$E54,M10:M47)</f>
        <v>0</v>
      </c>
      <c r="N54" s="38">
        <f>SUMIF($E$4:$E$40,$E54,N10:N47)</f>
        <v>0</v>
      </c>
      <c r="U54" s="112"/>
      <c r="V54" s="33"/>
      <c r="W54" s="33"/>
      <c r="X54" s="33"/>
      <c r="Y54" s="113"/>
    </row>
    <row r="55" spans="2:25" ht="15.75" thickBot="1">
      <c r="B55" s="15" t="s">
        <v>99</v>
      </c>
      <c r="J55" s="114"/>
      <c r="K55" s="115"/>
      <c r="L55" s="115"/>
      <c r="M55" s="115"/>
      <c r="N55" s="115"/>
      <c r="O55" s="115"/>
      <c r="P55" s="115"/>
      <c r="Q55" s="115"/>
      <c r="R55" s="115"/>
      <c r="S55" s="115"/>
      <c r="T55" s="116"/>
      <c r="U55" s="117" t="s">
        <v>99</v>
      </c>
      <c r="V55" s="118">
        <f>V51/G42</f>
        <v>0.85269362954192773</v>
      </c>
      <c r="W55" s="119">
        <f>W51/H42</f>
        <v>0.90916065674390056</v>
      </c>
      <c r="X55" s="119">
        <f>X51/I42</f>
        <v>0.7211155378486056</v>
      </c>
      <c r="Y55" s="120">
        <f>Y51/J42</f>
        <v>0.71822952315765454</v>
      </c>
    </row>
    <row r="57" spans="2:25">
      <c r="K57" s="1">
        <f t="shared" ref="K57:S57" si="25">K51/K42</f>
        <v>0.30506550172902225</v>
      </c>
      <c r="L57" s="1">
        <f t="shared" si="25"/>
        <v>0.29983288192243418</v>
      </c>
      <c r="M57" s="1">
        <f t="shared" si="25"/>
        <v>0.28896068161365296</v>
      </c>
      <c r="N57" s="1">
        <f t="shared" si="25"/>
        <v>0.28173228541984824</v>
      </c>
      <c r="O57" s="1">
        <f t="shared" si="25"/>
        <v>0</v>
      </c>
      <c r="P57" s="1">
        <f t="shared" si="25"/>
        <v>0</v>
      </c>
      <c r="Q57" s="1">
        <f t="shared" si="25"/>
        <v>0</v>
      </c>
      <c r="R57" s="1">
        <f t="shared" si="25"/>
        <v>0</v>
      </c>
      <c r="S57" s="1" t="e">
        <f t="shared" si="25"/>
        <v>#DIV/0!</v>
      </c>
    </row>
  </sheetData>
  <autoFilter ref="A2:BC39">
    <filterColumn colId="0">
      <filters>
        <filter val="e"/>
      </filters>
    </filterColumn>
    <sortState ref="A7:BC32">
      <sortCondition ref="C2:C39"/>
    </sortState>
  </autoFilter>
  <mergeCells count="1">
    <mergeCell ref="F1:K1"/>
  </mergeCells>
  <pageMargins left="0.7" right="0.7" top="0.75" bottom="0.75" header="0.3" footer="0.3"/>
  <pageSetup paperSize="9" scale="73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57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1" sqref="B11"/>
    </sheetView>
  </sheetViews>
  <sheetFormatPr baseColWidth="10" defaultColWidth="11.42578125" defaultRowHeight="15"/>
  <cols>
    <col min="1" max="1" width="4.7109375" style="1" customWidth="1"/>
    <col min="2" max="2" width="30" style="1" customWidth="1"/>
    <col min="3" max="3" width="46.42578125" style="1" customWidth="1"/>
    <col min="4" max="4" width="15.7109375" style="1" customWidth="1"/>
    <col min="5" max="5" width="10.28515625" style="1" hidden="1" customWidth="1"/>
    <col min="6" max="6" width="9.28515625" style="1" hidden="1" customWidth="1"/>
    <col min="7" max="7" width="6.7109375" style="1" hidden="1" customWidth="1"/>
    <col min="8" max="8" width="13.140625" style="1" hidden="1" customWidth="1"/>
    <col min="9" max="9" width="13.42578125" style="1" hidden="1" customWidth="1"/>
    <col min="10" max="10" width="12.5703125" style="1" hidden="1" customWidth="1"/>
    <col min="11" max="11" width="14.140625" style="1" hidden="1" customWidth="1"/>
    <col min="12" max="18" width="12.7109375" style="1" hidden="1" customWidth="1"/>
    <col min="19" max="19" width="1.85546875" style="1" hidden="1" customWidth="1"/>
    <col min="20" max="20" width="5.5703125" style="1" hidden="1" customWidth="1"/>
    <col min="21" max="21" width="5.7109375" style="20" hidden="1" customWidth="1"/>
    <col min="22" max="22" width="8.5703125" style="1" hidden="1" customWidth="1"/>
    <col min="23" max="23" width="12.5703125" style="1" hidden="1" customWidth="1"/>
    <col min="24" max="24" width="10.140625" style="1" hidden="1" customWidth="1"/>
    <col min="25" max="25" width="13.140625" style="1" hidden="1" customWidth="1"/>
    <col min="26" max="26" width="14.7109375" style="21" hidden="1" customWidth="1"/>
    <col min="27" max="27" width="4.140625" style="1" hidden="1" customWidth="1"/>
    <col min="28" max="35" width="11.42578125" style="20" hidden="1" customWidth="1"/>
    <col min="36" max="38" width="11.28515625" style="20" hidden="1" customWidth="1"/>
    <col min="39" max="39" width="4.28515625" style="1" hidden="1" customWidth="1"/>
    <col min="40" max="40" width="11.42578125" style="1" hidden="1" customWidth="1"/>
    <col min="41" max="42" width="14" style="1" hidden="1" customWidth="1"/>
    <col min="43" max="45" width="11.42578125" style="1" customWidth="1"/>
    <col min="46" max="46" width="11.42578125" style="71" customWidth="1"/>
    <col min="47" max="47" width="13" style="72" hidden="1" customWidth="1"/>
    <col min="48" max="48" width="14.42578125" style="73" hidden="1" customWidth="1"/>
    <col min="49" max="49" width="17.140625" style="13" hidden="1" customWidth="1"/>
    <col min="50" max="51" width="14.140625" style="14" hidden="1" customWidth="1"/>
    <col min="52" max="57" width="11.42578125" style="1" customWidth="1"/>
    <col min="58" max="16384" width="11.42578125" style="1"/>
  </cols>
  <sheetData>
    <row r="1" spans="1:56" ht="30.75">
      <c r="B1"/>
      <c r="G1" s="137" t="s">
        <v>17</v>
      </c>
      <c r="H1" s="137"/>
      <c r="I1" s="137"/>
      <c r="J1" s="137"/>
      <c r="K1" s="137"/>
      <c r="L1" s="137"/>
      <c r="M1" s="2">
        <f>SUM(M7,M12,M11,M10,M9,M8,M17,M18,M24,M4,M5,M6)</f>
        <v>1698.509320367468</v>
      </c>
      <c r="N1" s="3"/>
      <c r="O1" s="3"/>
      <c r="P1" s="3"/>
      <c r="Q1" s="3"/>
      <c r="R1" s="3"/>
      <c r="S1" s="3"/>
      <c r="U1" s="4" t="s">
        <v>18</v>
      </c>
      <c r="V1" s="5" t="s">
        <v>19</v>
      </c>
      <c r="W1" s="5"/>
      <c r="X1" s="3"/>
      <c r="Y1" s="3" t="s">
        <v>20</v>
      </c>
      <c r="Z1" s="6" t="s">
        <v>21</v>
      </c>
      <c r="AB1" s="7" t="s">
        <v>22</v>
      </c>
      <c r="AC1" s="7"/>
      <c r="AD1" s="7"/>
      <c r="AE1" s="7"/>
      <c r="AF1" s="7"/>
      <c r="AG1" s="8"/>
      <c r="AH1" s="8"/>
      <c r="AI1" s="8"/>
      <c r="AJ1" s="8"/>
      <c r="AK1" s="8"/>
      <c r="AL1" s="8"/>
      <c r="AM1" s="3"/>
      <c r="AN1" s="1" t="s">
        <v>23</v>
      </c>
      <c r="AO1" s="9" t="s">
        <v>24</v>
      </c>
      <c r="AT1" s="10"/>
      <c r="AU1" s="11"/>
      <c r="AV1" s="12"/>
    </row>
    <row r="2" spans="1:56" ht="54.75" customHeight="1">
      <c r="B2" s="21" t="s">
        <v>110</v>
      </c>
      <c r="D2" s="1" t="s">
        <v>25</v>
      </c>
      <c r="F2" s="15" t="s">
        <v>26</v>
      </c>
      <c r="G2" s="16">
        <v>2017</v>
      </c>
      <c r="H2" s="17" t="s">
        <v>27</v>
      </c>
      <c r="I2" s="17" t="s">
        <v>28</v>
      </c>
      <c r="J2" s="18" t="s">
        <v>29</v>
      </c>
      <c r="K2" s="17">
        <v>2020</v>
      </c>
      <c r="L2" s="17">
        <v>2021</v>
      </c>
      <c r="M2" s="17"/>
      <c r="N2" s="17">
        <v>2023</v>
      </c>
      <c r="O2" s="17">
        <v>2024</v>
      </c>
      <c r="P2" s="17">
        <v>2025</v>
      </c>
      <c r="Q2" s="19">
        <v>2026</v>
      </c>
      <c r="R2" s="19">
        <v>2027</v>
      </c>
      <c r="S2" s="19">
        <v>2028</v>
      </c>
      <c r="U2" s="20" t="s">
        <v>30</v>
      </c>
      <c r="V2" s="1" t="s">
        <v>31</v>
      </c>
      <c r="W2" s="1" t="s">
        <v>32</v>
      </c>
      <c r="Y2" s="1" t="s">
        <v>33</v>
      </c>
      <c r="Z2" s="21" t="s">
        <v>33</v>
      </c>
      <c r="AA2" s="19"/>
      <c r="AB2" s="17">
        <v>2018</v>
      </c>
      <c r="AC2" s="17">
        <v>2019</v>
      </c>
      <c r="AD2" s="17">
        <v>2020</v>
      </c>
      <c r="AE2" s="17">
        <v>2021</v>
      </c>
      <c r="AF2" s="17">
        <v>2022</v>
      </c>
      <c r="AG2" s="17">
        <v>2023</v>
      </c>
      <c r="AH2" s="17">
        <v>2024</v>
      </c>
      <c r="AI2" s="17">
        <v>2025</v>
      </c>
      <c r="AJ2" s="17">
        <v>2026</v>
      </c>
      <c r="AK2" s="17">
        <v>2027</v>
      </c>
      <c r="AL2" s="17">
        <v>2028</v>
      </c>
      <c r="AM2" s="19"/>
      <c r="AN2" s="19">
        <v>2018</v>
      </c>
      <c r="AO2" s="19">
        <v>2019</v>
      </c>
      <c r="AP2" s="19"/>
      <c r="AQ2" s="19">
        <v>2020</v>
      </c>
      <c r="AR2" s="19">
        <v>2021</v>
      </c>
      <c r="AS2" s="19">
        <v>2022</v>
      </c>
      <c r="AT2" s="22">
        <v>2023</v>
      </c>
      <c r="AU2" s="23" t="s">
        <v>34</v>
      </c>
      <c r="AV2" s="24" t="s">
        <v>35</v>
      </c>
      <c r="AW2" s="25" t="s">
        <v>36</v>
      </c>
      <c r="AX2" s="25" t="s">
        <v>37</v>
      </c>
      <c r="AY2" s="25" t="s">
        <v>38</v>
      </c>
      <c r="AZ2" s="19">
        <v>2024</v>
      </c>
      <c r="BA2" s="19">
        <v>2025</v>
      </c>
      <c r="BB2" s="19">
        <v>2026</v>
      </c>
      <c r="BC2" s="19">
        <v>2027</v>
      </c>
      <c r="BD2" s="19">
        <v>2028</v>
      </c>
    </row>
    <row r="3" spans="1:56" ht="21">
      <c r="A3" s="15"/>
      <c r="B3" s="130" t="s">
        <v>68</v>
      </c>
      <c r="C3" s="37" t="s">
        <v>67</v>
      </c>
      <c r="D3" s="37" t="s">
        <v>68</v>
      </c>
      <c r="E3" s="46" t="s">
        <v>42</v>
      </c>
      <c r="F3" s="46">
        <v>3</v>
      </c>
      <c r="G3" s="33">
        <v>0</v>
      </c>
      <c r="H3" s="33">
        <v>5</v>
      </c>
      <c r="I3" s="33"/>
      <c r="J3" s="33">
        <v>30</v>
      </c>
      <c r="K3" s="33">
        <v>100</v>
      </c>
      <c r="L3" s="34">
        <v>150</v>
      </c>
      <c r="M3" s="59">
        <v>200</v>
      </c>
      <c r="N3" s="33">
        <v>200</v>
      </c>
      <c r="O3" s="33">
        <v>200</v>
      </c>
      <c r="P3" s="33">
        <v>200</v>
      </c>
      <c r="Q3" s="33">
        <v>250</v>
      </c>
      <c r="R3" s="33">
        <v>300</v>
      </c>
      <c r="S3" s="33">
        <v>350</v>
      </c>
      <c r="T3" s="20"/>
      <c r="U3" s="20">
        <v>0.8</v>
      </c>
      <c r="V3" s="36">
        <v>0</v>
      </c>
      <c r="W3" s="36">
        <f t="shared" ref="W3:W21" si="0">1-V3</f>
        <v>1</v>
      </c>
      <c r="X3" s="36">
        <f t="shared" ref="X3:X38" si="1">+W3+V3</f>
        <v>1</v>
      </c>
      <c r="Y3" s="20">
        <v>16</v>
      </c>
      <c r="Z3" s="37">
        <v>14.26</v>
      </c>
      <c r="AA3" s="33"/>
      <c r="AB3" s="33">
        <f ca="1">H3/yield/'Budget  2019 test suivant P.Del'!Cormam*'Budget  2019 test suivant P.Del'!uktmp</f>
        <v>0</v>
      </c>
      <c r="AC3" s="33">
        <f ca="1">J3/yield/'Budget  2019 test suivant P.Del'!Cormam*'Budget  2019 test suivant P.Del'!uktmp</f>
        <v>0</v>
      </c>
      <c r="AD3" s="33">
        <f ca="1">K3/yield/'Budget  2019 test suivant P.Del'!Cormam*'Budget  2019 test suivant P.Del'!uktmp</f>
        <v>0</v>
      </c>
      <c r="AE3" s="33">
        <f ca="1">L3/yield/'Budget  2019 test suivant P.Del'!Cormam*'Budget  2019 test suivant P.Del'!uktmp</f>
        <v>0</v>
      </c>
      <c r="AF3" s="33">
        <f ca="1">M3/yield/'Budget  2019 test suivant P.Del'!Cormam*'Budget  2019 test suivant P.Del'!uktmp</f>
        <v>0</v>
      </c>
      <c r="AG3" s="33">
        <f ca="1">N3/yield/'Budget  2019 test suivant P.Del'!Cormam*'Budget  2019 test suivant P.Del'!uktmp</f>
        <v>0</v>
      </c>
      <c r="AH3" s="33">
        <f ca="1">O3/yield/'Budget  2019 test suivant P.Del'!Cormam*'Budget  2019 test suivant P.Del'!uktmp</f>
        <v>0</v>
      </c>
      <c r="AI3" s="33">
        <f ca="1">P3/yield/'Budget  2019 test suivant P.Del'!Cormam*'Budget  2019 test suivant P.Del'!uktmp</f>
        <v>0</v>
      </c>
      <c r="AJ3" s="33">
        <f ca="1">Q3/yield/'Budget  2019 test suivant P.Del'!Cormam*'Budget  2019 test suivant P.Del'!uktmp</f>
        <v>0</v>
      </c>
      <c r="AK3" s="33">
        <f ca="1">R3/yield/'Budget  2019 test suivant P.Del'!Cormam*'Budget  2019 test suivant P.Del'!uktmp</f>
        <v>0</v>
      </c>
      <c r="AL3" s="33">
        <f ca="1">S3/yield/'Budget  2019 test suivant P.Del'!Cormam*'Budget  2019 test suivant P.Del'!uktmp</f>
        <v>0</v>
      </c>
      <c r="AM3" s="47"/>
      <c r="AN3" s="33">
        <f ca="1">H3/'Budget  2019 test suivant P.Del'!yield/'Budget  2019 test suivant P.Del'!Cormam*'Budget  2019 test suivant P.Del'!ecoti</f>
        <v>6.7204301075268811</v>
      </c>
      <c r="AO3" s="33">
        <f ca="1">J3/'Budget  2019 test suivant P.Del'!yield/'Budget  2019 test suivant P.Del'!Cormam*'Budget  2019 test suivant P.Del'!ecoti</f>
        <v>39.473684210526315</v>
      </c>
      <c r="AP3" s="48">
        <f t="shared" ref="AP3:AP9" ca="1" si="2">AO3*Z3</f>
        <v>562.8947368421052</v>
      </c>
      <c r="AQ3" s="33">
        <f ca="1">K3/'Budget  2019 test suivant P.Del'!yield/'Budget  2019 test suivant P.Del'!Cormam*'Budget  2019 test suivant P.Del'!ecoti</f>
        <v>127.55102040816327</v>
      </c>
      <c r="AR3" s="33">
        <f ca="1">L3/'Budget  2019 test suivant P.Del'!yield/'Budget  2019 test suivant P.Del'!Cormam*'Budget  2019 test suivant P.Del'!ecoti</f>
        <v>187.5</v>
      </c>
      <c r="AS3" s="33">
        <f ca="1">M3/'Budget  2019 test suivant P.Del'!yield/'Budget  2019 test suivant P.Del'!Cormam*'Budget  2019 test suivant P.Del'!ecoti</f>
        <v>250</v>
      </c>
      <c r="AT3" s="49">
        <f ca="1">N3/'Budget  2019 test suivant P.Del'!yield/'Budget  2019 test suivant P.Del'!Cormam*'Budget  2019 test suivant P.Del'!ecoti</f>
        <v>250</v>
      </c>
      <c r="AU3" s="41">
        <f t="shared" ref="AU3:AU10" si="3">Z3</f>
        <v>14.26</v>
      </c>
      <c r="AV3" s="42">
        <f t="shared" ref="AV3:AV19" ca="1" si="4">AU3*AT3</f>
        <v>3565</v>
      </c>
      <c r="AW3" s="126">
        <f>AU3</f>
        <v>14.26</v>
      </c>
      <c r="AX3" s="50" t="s">
        <v>47</v>
      </c>
      <c r="AY3" s="43">
        <f t="shared" ref="AY3:AY19" ca="1" si="5">AT3*AW3</f>
        <v>3565</v>
      </c>
      <c r="AZ3" s="33">
        <f ca="1">O3/'Budget  2019 test suivant P.Del'!yield/'Budget  2019 test suivant P.Del'!Cormam*'Budget  2019 test suivant P.Del'!ecoti</f>
        <v>250</v>
      </c>
      <c r="BA3" s="33">
        <f ca="1">P3/'Budget  2019 test suivant P.Del'!yield/'Budget  2019 test suivant P.Del'!Cormam*'Budget  2019 test suivant P.Del'!ecoti</f>
        <v>250</v>
      </c>
      <c r="BB3" s="33">
        <f ca="1">Q3/'Budget  2019 test suivant P.Del'!yield/'Budget  2019 test suivant P.Del'!Cormam*'Budget  2019 test suivant P.Del'!ecoti</f>
        <v>312.5</v>
      </c>
      <c r="BC3" s="33">
        <f ca="1">R3/'Budget  2019 test suivant P.Del'!yield/'Budget  2019 test suivant P.Del'!Cormam*'Budget  2019 test suivant P.Del'!ecoti</f>
        <v>375</v>
      </c>
      <c r="BD3" s="33">
        <f ca="1">S3/'Budget  2019 test suivant P.Del'!yield/'Budget  2019 test suivant P.Del'!Cormam*'Budget  2019 test suivant P.Del'!ecoti</f>
        <v>437.5</v>
      </c>
    </row>
    <row r="4" spans="1:56" ht="21" customHeight="1">
      <c r="A4" s="31"/>
      <c r="B4" s="15"/>
      <c r="C4" s="37" t="s">
        <v>79</v>
      </c>
      <c r="D4" s="21" t="s">
        <v>68</v>
      </c>
      <c r="E4" s="15" t="s">
        <v>42</v>
      </c>
      <c r="F4" s="15">
        <v>3</v>
      </c>
      <c r="G4" s="32"/>
      <c r="H4" s="33">
        <v>15</v>
      </c>
      <c r="I4" s="33">
        <v>2</v>
      </c>
      <c r="J4" s="33">
        <v>10</v>
      </c>
      <c r="K4" s="33">
        <v>15</v>
      </c>
      <c r="L4" s="33">
        <f t="shared" ref="L4:S4" si="6">K4</f>
        <v>15</v>
      </c>
      <c r="M4" s="33">
        <f t="shared" si="6"/>
        <v>15</v>
      </c>
      <c r="N4" s="33">
        <f t="shared" si="6"/>
        <v>15</v>
      </c>
      <c r="O4" s="33">
        <f t="shared" si="6"/>
        <v>15</v>
      </c>
      <c r="P4" s="33">
        <f t="shared" si="6"/>
        <v>15</v>
      </c>
      <c r="Q4" s="33">
        <f t="shared" si="6"/>
        <v>15</v>
      </c>
      <c r="R4" s="33">
        <f t="shared" si="6"/>
        <v>15</v>
      </c>
      <c r="S4" s="33">
        <f t="shared" si="6"/>
        <v>15</v>
      </c>
      <c r="U4" s="20">
        <v>0.8</v>
      </c>
      <c r="V4" s="36">
        <v>1</v>
      </c>
      <c r="W4" s="36">
        <f t="shared" si="0"/>
        <v>0</v>
      </c>
      <c r="X4" s="27">
        <f t="shared" si="1"/>
        <v>1</v>
      </c>
      <c r="Y4" s="20">
        <v>16</v>
      </c>
      <c r="Z4" s="37"/>
      <c r="AA4" s="38"/>
      <c r="AB4" s="33">
        <f ca="1">H4/yield/'Budget  2019 test suivant P.Del'!Cormam*'Budget  2019 test suivant P.Del'!uktmp</f>
        <v>20.161290322580644</v>
      </c>
      <c r="AC4" s="33">
        <f ca="1">J4/yield/'Budget  2019 test suivant P.Del'!Cormam*'Budget  2019 test suivant P.Del'!uktmp</f>
        <v>13.157894736842106</v>
      </c>
      <c r="AD4" s="33">
        <f ca="1">K4/yield/'Budget  2019 test suivant P.Del'!Cormam*'Budget  2019 test suivant P.Del'!uktmp</f>
        <v>19.132653061224492</v>
      </c>
      <c r="AE4" s="33">
        <f ca="1">L4/yield/'Budget  2019 test suivant P.Del'!Cormam*'Budget  2019 test suivant P.Del'!uktmp</f>
        <v>18.75</v>
      </c>
      <c r="AF4" s="33">
        <f ca="1">M4/yield/'Budget  2019 test suivant P.Del'!Cormam*'Budget  2019 test suivant P.Del'!uktmp</f>
        <v>18.75</v>
      </c>
      <c r="AG4" s="33">
        <f ca="1">N4/yield/'Budget  2019 test suivant P.Del'!Cormam*'Budget  2019 test suivant P.Del'!uktmp</f>
        <v>18.75</v>
      </c>
      <c r="AH4" s="33">
        <f ca="1">O4/yield/'Budget  2019 test suivant P.Del'!Cormam*'Budget  2019 test suivant P.Del'!uktmp</f>
        <v>18.75</v>
      </c>
      <c r="AI4" s="33">
        <f ca="1">P4/yield/'Budget  2019 test suivant P.Del'!Cormam*'Budget  2019 test suivant P.Del'!uktmp</f>
        <v>18.75</v>
      </c>
      <c r="AJ4" s="33">
        <f ca="1">Q4/yield/'Budget  2019 test suivant P.Del'!Cormam*'Budget  2019 test suivant P.Del'!uktmp</f>
        <v>18.75</v>
      </c>
      <c r="AK4" s="33">
        <f ca="1">R4/yield/'Budget  2019 test suivant P.Del'!Cormam*'Budget  2019 test suivant P.Del'!uktmp</f>
        <v>18.75</v>
      </c>
      <c r="AL4" s="33">
        <f ca="1">S4/yield/'Budget  2019 test suivant P.Del'!Cormam*'Budget  2019 test suivant P.Del'!uktmp</f>
        <v>18.75</v>
      </c>
      <c r="AM4" s="39"/>
      <c r="AN4" s="38">
        <f ca="1">H4/'Budget  2019 test suivant P.Del'!yield/'Budget  2019 test suivant P.Del'!Cormam*'Budget  2019 test suivant P.Del'!ecoti</f>
        <v>0</v>
      </c>
      <c r="AO4" s="38">
        <f ca="1">J4/'Budget  2019 test suivant P.Del'!yield/'Budget  2019 test suivant P.Del'!Cormam*'Budget  2019 test suivant P.Del'!ecoti</f>
        <v>0</v>
      </c>
      <c r="AP4" s="48">
        <f t="shared" ca="1" si="2"/>
        <v>0</v>
      </c>
      <c r="AQ4" s="38">
        <f ca="1">K4/'Budget  2019 test suivant P.Del'!yield/'Budget  2019 test suivant P.Del'!Cormam*'Budget  2019 test suivant P.Del'!ecoti</f>
        <v>0</v>
      </c>
      <c r="AR4" s="38">
        <f ca="1">L4/'Budget  2019 test suivant P.Del'!yield/'Budget  2019 test suivant P.Del'!Cormam*'Budget  2019 test suivant P.Del'!ecoti</f>
        <v>0</v>
      </c>
      <c r="AS4" s="38">
        <f ca="1">M4/'Budget  2019 test suivant P.Del'!yield/'Budget  2019 test suivant P.Del'!Cormam*'Budget  2019 test suivant P.Del'!ecoti</f>
        <v>0</v>
      </c>
      <c r="AT4" s="40">
        <f ca="1">N4/'Budget  2019 test suivant P.Del'!yield/'Budget  2019 test suivant P.Del'!Cormam*'Budget  2019 test suivant P.Del'!ecoti</f>
        <v>0</v>
      </c>
      <c r="AU4" s="41">
        <f t="shared" si="3"/>
        <v>0</v>
      </c>
      <c r="AV4" s="42">
        <f t="shared" ca="1" si="4"/>
        <v>0</v>
      </c>
      <c r="AW4" s="126">
        <f>AU4</f>
        <v>0</v>
      </c>
      <c r="AX4" s="50" t="s">
        <v>47</v>
      </c>
      <c r="AY4" s="43">
        <f t="shared" ca="1" si="5"/>
        <v>0</v>
      </c>
      <c r="AZ4" s="38">
        <f ca="1">O4/'Budget  2019 test suivant P.Del'!yield/'Budget  2019 test suivant P.Del'!Cormam*'Budget  2019 test suivant P.Del'!ecoti</f>
        <v>0</v>
      </c>
      <c r="BA4" s="38">
        <f ca="1">P4/'Budget  2019 test suivant P.Del'!yield/'Budget  2019 test suivant P.Del'!Cormam*'Budget  2019 test suivant P.Del'!ecoti</f>
        <v>0</v>
      </c>
      <c r="BB4" s="38">
        <f ca="1">Q4/'Budget  2019 test suivant P.Del'!yield/'Budget  2019 test suivant P.Del'!Cormam*'Budget  2019 test suivant P.Del'!ecoti</f>
        <v>0</v>
      </c>
      <c r="BC4" s="38">
        <f ca="1">R4/'Budget  2019 test suivant P.Del'!yield/'Budget  2019 test suivant P.Del'!Cormam*'Budget  2019 test suivant P.Del'!ecoti</f>
        <v>0</v>
      </c>
      <c r="BD4" s="38">
        <f ca="1">S4/'Budget  2019 test suivant P.Del'!yield/'Budget  2019 test suivant P.Del'!Cormam*'Budget  2019 test suivant P.Del'!ecoti</f>
        <v>0</v>
      </c>
    </row>
    <row r="5" spans="1:56" ht="21" customHeight="1">
      <c r="A5" s="15"/>
      <c r="B5" s="125" t="s">
        <v>68</v>
      </c>
      <c r="C5" s="37" t="s">
        <v>77</v>
      </c>
      <c r="D5" s="37" t="s">
        <v>68</v>
      </c>
      <c r="E5" s="46" t="s">
        <v>42</v>
      </c>
      <c r="F5" s="46">
        <v>3</v>
      </c>
      <c r="G5" s="33">
        <v>15</v>
      </c>
      <c r="H5" s="33">
        <v>0</v>
      </c>
      <c r="I5" s="33"/>
      <c r="J5" s="33">
        <v>250</v>
      </c>
      <c r="K5" s="33">
        <v>420</v>
      </c>
      <c r="L5" s="33">
        <v>450</v>
      </c>
      <c r="M5" s="59">
        <v>470</v>
      </c>
      <c r="N5" s="33">
        <v>520</v>
      </c>
      <c r="O5" s="33">
        <v>500</v>
      </c>
      <c r="P5" s="33">
        <f>O5</f>
        <v>500</v>
      </c>
      <c r="Q5" s="33">
        <f>P5</f>
        <v>500</v>
      </c>
      <c r="R5" s="33">
        <f>Q5</f>
        <v>500</v>
      </c>
      <c r="S5" s="33">
        <f>R5</f>
        <v>500</v>
      </c>
      <c r="T5" s="20"/>
      <c r="U5" s="20">
        <v>0.8</v>
      </c>
      <c r="V5" s="36">
        <v>0</v>
      </c>
      <c r="W5" s="36">
        <f t="shared" si="0"/>
        <v>1</v>
      </c>
      <c r="X5" s="36">
        <f t="shared" si="1"/>
        <v>1</v>
      </c>
      <c r="Y5" s="20">
        <v>16</v>
      </c>
      <c r="Z5" s="37">
        <v>14.5</v>
      </c>
      <c r="AA5" s="33"/>
      <c r="AB5" s="33">
        <f ca="1">H5/yield/'Budget  2019 test suivant P.Del'!Cormam*'Budget  2019 test suivant P.Del'!uktmp</f>
        <v>0</v>
      </c>
      <c r="AC5" s="33">
        <f ca="1">J5/yield/'Budget  2019 test suivant P.Del'!Cormam*'Budget  2019 test suivant P.Del'!uktmp</f>
        <v>0</v>
      </c>
      <c r="AD5" s="33">
        <f ca="1">K5/yield/'Budget  2019 test suivant P.Del'!Cormam*'Budget  2019 test suivant P.Del'!uktmp</f>
        <v>0</v>
      </c>
      <c r="AE5" s="33">
        <f ca="1">L5/yield/'Budget  2019 test suivant P.Del'!Cormam*'Budget  2019 test suivant P.Del'!uktmp</f>
        <v>0</v>
      </c>
      <c r="AF5" s="33">
        <f ca="1">M5/yield/'Budget  2019 test suivant P.Del'!Cormam*'Budget  2019 test suivant P.Del'!uktmp</f>
        <v>0</v>
      </c>
      <c r="AG5" s="33">
        <f ca="1">N5/yield/'Budget  2019 test suivant P.Del'!Cormam*'Budget  2019 test suivant P.Del'!uktmp</f>
        <v>0</v>
      </c>
      <c r="AH5" s="33">
        <f ca="1">O5/yield/'Budget  2019 test suivant P.Del'!Cormam*'Budget  2019 test suivant P.Del'!uktmp</f>
        <v>0</v>
      </c>
      <c r="AI5" s="33">
        <f ca="1">P5/yield/'Budget  2019 test suivant P.Del'!Cormam*'Budget  2019 test suivant P.Del'!uktmp</f>
        <v>0</v>
      </c>
      <c r="AJ5" s="33">
        <f ca="1">Q5/yield/'Budget  2019 test suivant P.Del'!Cormam*'Budget  2019 test suivant P.Del'!uktmp</f>
        <v>0</v>
      </c>
      <c r="AK5" s="33">
        <f ca="1">R5/yield/'Budget  2019 test suivant P.Del'!Cormam*'Budget  2019 test suivant P.Del'!uktmp</f>
        <v>0</v>
      </c>
      <c r="AL5" s="33">
        <f ca="1">S5/yield/'Budget  2019 test suivant P.Del'!Cormam*'Budget  2019 test suivant P.Del'!uktmp</f>
        <v>0</v>
      </c>
      <c r="AM5" s="47"/>
      <c r="AN5" s="33">
        <f ca="1">H5/'Budget  2019 test suivant P.Del'!yield/'Budget  2019 test suivant P.Del'!Cormam*'Budget  2019 test suivant P.Del'!ecoti</f>
        <v>0</v>
      </c>
      <c r="AO5" s="53">
        <f ca="1">J5/'Budget  2019 test suivant P.Del'!yield/'Budget  2019 test suivant P.Del'!Cormam*'Budget  2019 test suivant P.Del'!ecoti</f>
        <v>328.94736842105266</v>
      </c>
      <c r="AP5" s="48">
        <f t="shared" ca="1" si="2"/>
        <v>4769.7368421052633</v>
      </c>
      <c r="AQ5" s="33">
        <f ca="1">K5/'Budget  2019 test suivant P.Del'!yield/'Budget  2019 test suivant P.Del'!Cormam*'Budget  2019 test suivant P.Del'!ecoti</f>
        <v>535.71428571428578</v>
      </c>
      <c r="AR5" s="33">
        <f ca="1">L5/'Budget  2019 test suivant P.Del'!yield/'Budget  2019 test suivant P.Del'!Cormam*'Budget  2019 test suivant P.Del'!ecoti</f>
        <v>562.5</v>
      </c>
      <c r="AS5" s="33">
        <f ca="1">M5/'Budget  2019 test suivant P.Del'!yield/'Budget  2019 test suivant P.Del'!Cormam*'Budget  2019 test suivant P.Del'!ecoti</f>
        <v>587.5</v>
      </c>
      <c r="AT5" s="49">
        <f ca="1">N5/'Budget  2019 test suivant P.Del'!yield/'Budget  2019 test suivant P.Del'!Cormam*'Budget  2019 test suivant P.Del'!ecoti</f>
        <v>650</v>
      </c>
      <c r="AU5" s="41">
        <f t="shared" si="3"/>
        <v>14.5</v>
      </c>
      <c r="AV5" s="42">
        <f t="shared" ca="1" si="4"/>
        <v>9425</v>
      </c>
      <c r="AW5" s="131">
        <v>15.1</v>
      </c>
      <c r="AX5" s="50">
        <v>2020</v>
      </c>
      <c r="AY5" s="43">
        <f t="shared" ca="1" si="5"/>
        <v>9815</v>
      </c>
      <c r="AZ5" s="33">
        <f ca="1">O5/'Budget  2019 test suivant P.Del'!yield/'Budget  2019 test suivant P.Del'!Cormam*'Budget  2019 test suivant P.Del'!ecoti</f>
        <v>625</v>
      </c>
      <c r="BA5" s="33">
        <f ca="1">P5/'Budget  2019 test suivant P.Del'!yield/'Budget  2019 test suivant P.Del'!Cormam*'Budget  2019 test suivant P.Del'!ecoti</f>
        <v>625</v>
      </c>
      <c r="BB5" s="33">
        <f ca="1">Q5/'Budget  2019 test suivant P.Del'!yield/'Budget  2019 test suivant P.Del'!Cormam*'Budget  2019 test suivant P.Del'!ecoti</f>
        <v>625</v>
      </c>
      <c r="BC5" s="33">
        <f ca="1">R5/'Budget  2019 test suivant P.Del'!yield/'Budget  2019 test suivant P.Del'!Cormam*'Budget  2019 test suivant P.Del'!ecoti</f>
        <v>625</v>
      </c>
      <c r="BD5" s="33">
        <f ca="1">S5/'Budget  2019 test suivant P.Del'!yield/'Budget  2019 test suivant P.Del'!Cormam*'Budget  2019 test suivant P.Del'!ecoti</f>
        <v>625</v>
      </c>
    </row>
    <row r="6" spans="1:56" ht="21" customHeight="1">
      <c r="A6" s="15"/>
      <c r="B6" s="125" t="s">
        <v>68</v>
      </c>
      <c r="C6" s="37" t="s">
        <v>80</v>
      </c>
      <c r="D6" s="37" t="s">
        <v>68</v>
      </c>
      <c r="E6" s="46" t="s">
        <v>42</v>
      </c>
      <c r="F6" s="46">
        <v>3</v>
      </c>
      <c r="G6" s="33">
        <v>0</v>
      </c>
      <c r="H6" s="33">
        <v>15</v>
      </c>
      <c r="I6" s="33"/>
      <c r="J6" s="33">
        <v>30</v>
      </c>
      <c r="K6" s="33">
        <v>30</v>
      </c>
      <c r="L6" s="34">
        <v>50</v>
      </c>
      <c r="M6" s="59">
        <v>50</v>
      </c>
      <c r="N6" s="33">
        <v>50</v>
      </c>
      <c r="O6" s="33">
        <v>100</v>
      </c>
      <c r="P6" s="33">
        <v>100</v>
      </c>
      <c r="Q6" s="33">
        <v>50</v>
      </c>
      <c r="R6" s="33">
        <f t="shared" ref="R6:R11" si="7">Q6</f>
        <v>50</v>
      </c>
      <c r="S6" s="33">
        <v>0</v>
      </c>
      <c r="T6" s="20"/>
      <c r="U6" s="20">
        <v>0.8</v>
      </c>
      <c r="V6" s="36">
        <v>0</v>
      </c>
      <c r="W6" s="36">
        <f t="shared" si="0"/>
        <v>1</v>
      </c>
      <c r="X6" s="36">
        <f t="shared" si="1"/>
        <v>1</v>
      </c>
      <c r="Y6" s="20">
        <v>17.2</v>
      </c>
      <c r="Z6" s="37">
        <v>14.5</v>
      </c>
      <c r="AA6" s="33"/>
      <c r="AB6" s="33">
        <f ca="1">H6/yield/'Budget  2019 test suivant P.Del'!Cormam*'Budget  2019 test suivant P.Del'!uktmp</f>
        <v>0</v>
      </c>
      <c r="AC6" s="33">
        <f ca="1">J6/yield/'Budget  2019 test suivant P.Del'!Cormam*'Budget  2019 test suivant P.Del'!uktmp</f>
        <v>0</v>
      </c>
      <c r="AD6" s="33">
        <f ca="1">K6/yield/'Budget  2019 test suivant P.Del'!Cormam*'Budget  2019 test suivant P.Del'!uktmp</f>
        <v>0</v>
      </c>
      <c r="AE6" s="33">
        <f ca="1">L6/yield/'Budget  2019 test suivant P.Del'!Cormam*'Budget  2019 test suivant P.Del'!uktmp</f>
        <v>0</v>
      </c>
      <c r="AF6" s="33">
        <f ca="1">M6/yield/'Budget  2019 test suivant P.Del'!Cormam*'Budget  2019 test suivant P.Del'!uktmp</f>
        <v>0</v>
      </c>
      <c r="AG6" s="33">
        <f ca="1">N6/yield/'Budget  2019 test suivant P.Del'!Cormam*'Budget  2019 test suivant P.Del'!uktmp</f>
        <v>0</v>
      </c>
      <c r="AH6" s="33">
        <f ca="1">O6/yield/'Budget  2019 test suivant P.Del'!Cormam*'Budget  2019 test suivant P.Del'!uktmp</f>
        <v>0</v>
      </c>
      <c r="AI6" s="33">
        <f ca="1">P6/yield/'Budget  2019 test suivant P.Del'!Cormam*'Budget  2019 test suivant P.Del'!uktmp</f>
        <v>0</v>
      </c>
      <c r="AJ6" s="33">
        <f ca="1">Q6/yield/'Budget  2019 test suivant P.Del'!Cormam*'Budget  2019 test suivant P.Del'!uktmp</f>
        <v>0</v>
      </c>
      <c r="AK6" s="33">
        <f ca="1">R6/yield/'Budget  2019 test suivant P.Del'!Cormam*'Budget  2019 test suivant P.Del'!uktmp</f>
        <v>0</v>
      </c>
      <c r="AL6" s="33">
        <f ca="1">S6/yield/'Budget  2019 test suivant P.Del'!Cormam*'Budget  2019 test suivant P.Del'!uktmp</f>
        <v>0</v>
      </c>
      <c r="AM6" s="47"/>
      <c r="AN6" s="33">
        <f ca="1">H6/'Budget  2019 test suivant P.Del'!yield/'Budget  2019 test suivant P.Del'!Cormam*'Budget  2019 test suivant P.Del'!ecoti</f>
        <v>20.161290322580644</v>
      </c>
      <c r="AO6" s="33">
        <f ca="1">J6/'Budget  2019 test suivant P.Del'!yield/'Budget  2019 test suivant P.Del'!Cormam*'Budget  2019 test suivant P.Del'!ecoti</f>
        <v>39.473684210526315</v>
      </c>
      <c r="AP6" s="48">
        <f t="shared" ca="1" si="2"/>
        <v>572.36842105263156</v>
      </c>
      <c r="AQ6" s="33">
        <f ca="1">K6/'Budget  2019 test suivant P.Del'!yield/'Budget  2019 test suivant P.Del'!Cormam*'Budget  2019 test suivant P.Del'!ecoti</f>
        <v>38.265306122448983</v>
      </c>
      <c r="AR6" s="33">
        <f ca="1">L6/'Budget  2019 test suivant P.Del'!yield/'Budget  2019 test suivant P.Del'!Cormam*'Budget  2019 test suivant P.Del'!ecoti</f>
        <v>62.5</v>
      </c>
      <c r="AS6" s="33">
        <f ca="1">M6/'Budget  2019 test suivant P.Del'!yield/'Budget  2019 test suivant P.Del'!Cormam*'Budget  2019 test suivant P.Del'!ecoti</f>
        <v>62.5</v>
      </c>
      <c r="AT6" s="49">
        <f ca="1">N6/'Budget  2019 test suivant P.Del'!yield/'Budget  2019 test suivant P.Del'!Cormam*'Budget  2019 test suivant P.Del'!ecoti</f>
        <v>62.5</v>
      </c>
      <c r="AU6" s="41">
        <f t="shared" si="3"/>
        <v>14.5</v>
      </c>
      <c r="AV6" s="42">
        <f t="shared" ca="1" si="4"/>
        <v>906.25</v>
      </c>
      <c r="AW6" s="131">
        <v>15</v>
      </c>
      <c r="AX6" s="50">
        <v>2020</v>
      </c>
      <c r="AY6" s="43">
        <f t="shared" ca="1" si="5"/>
        <v>937.5</v>
      </c>
      <c r="AZ6" s="33">
        <f ca="1">O6/'Budget  2019 test suivant P.Del'!yield/'Budget  2019 test suivant P.Del'!Cormam*'Budget  2019 test suivant P.Del'!ecoti</f>
        <v>125</v>
      </c>
      <c r="BA6" s="33">
        <f ca="1">P6/'Budget  2019 test suivant P.Del'!yield/'Budget  2019 test suivant P.Del'!Cormam*'Budget  2019 test suivant P.Del'!ecoti</f>
        <v>125</v>
      </c>
      <c r="BB6" s="33">
        <f ca="1">Q6/'Budget  2019 test suivant P.Del'!yield/'Budget  2019 test suivant P.Del'!Cormam*'Budget  2019 test suivant P.Del'!ecoti</f>
        <v>62.5</v>
      </c>
      <c r="BC6" s="33">
        <f ca="1">R6/'Budget  2019 test suivant P.Del'!yield/'Budget  2019 test suivant P.Del'!Cormam*'Budget  2019 test suivant P.Del'!ecoti</f>
        <v>62.5</v>
      </c>
      <c r="BD6" s="33">
        <f ca="1">S6/'Budget  2019 test suivant P.Del'!yield/'Budget  2019 test suivant P.Del'!Cormam*'Budget  2019 test suivant P.Del'!ecoti</f>
        <v>0</v>
      </c>
    </row>
    <row r="7" spans="1:56" s="20" customFormat="1" ht="15" customHeight="1">
      <c r="A7" s="15"/>
      <c r="B7" s="123" t="s">
        <v>68</v>
      </c>
      <c r="C7" s="21" t="s">
        <v>82</v>
      </c>
      <c r="D7" s="21" t="s">
        <v>68</v>
      </c>
      <c r="E7" s="15" t="s">
        <v>42</v>
      </c>
      <c r="F7" s="15">
        <v>3</v>
      </c>
      <c r="G7" s="32"/>
      <c r="H7" s="33"/>
      <c r="I7" s="33"/>
      <c r="J7" s="33">
        <v>0</v>
      </c>
      <c r="K7" s="33">
        <v>0</v>
      </c>
      <c r="L7" s="33">
        <v>100</v>
      </c>
      <c r="M7" s="59">
        <v>200</v>
      </c>
      <c r="N7" s="33">
        <v>200</v>
      </c>
      <c r="O7" s="33">
        <v>200</v>
      </c>
      <c r="P7" s="33">
        <v>200</v>
      </c>
      <c r="Q7" s="33">
        <f>P7</f>
        <v>200</v>
      </c>
      <c r="R7" s="33">
        <f t="shared" si="7"/>
        <v>200</v>
      </c>
      <c r="S7" s="33">
        <f>R7</f>
        <v>200</v>
      </c>
      <c r="T7" s="1"/>
      <c r="U7" s="20">
        <v>0.8</v>
      </c>
      <c r="V7" s="36">
        <v>0</v>
      </c>
      <c r="W7" s="36">
        <f t="shared" si="0"/>
        <v>1</v>
      </c>
      <c r="X7" s="27">
        <f t="shared" si="1"/>
        <v>1</v>
      </c>
      <c r="Y7" s="20">
        <v>16</v>
      </c>
      <c r="Z7" s="37">
        <v>16</v>
      </c>
      <c r="AA7" s="38"/>
      <c r="AB7" s="33">
        <f ca="1">H7/yield/'Budget  2019 test suivant P.Del'!Cormam*'Budget  2019 test suivant P.Del'!uktmp</f>
        <v>0</v>
      </c>
      <c r="AC7" s="33">
        <f ca="1">J7/yield/'Budget  2019 test suivant P.Del'!Cormam*'Budget  2019 test suivant P.Del'!uktmp</f>
        <v>0</v>
      </c>
      <c r="AD7" s="33">
        <f ca="1">K7/yield/'Budget  2019 test suivant P.Del'!Cormam*'Budget  2019 test suivant P.Del'!uktmp</f>
        <v>0</v>
      </c>
      <c r="AE7" s="33">
        <f ca="1">L7/yield/'Budget  2019 test suivant P.Del'!Cormam*'Budget  2019 test suivant P.Del'!uktmp</f>
        <v>0</v>
      </c>
      <c r="AF7" s="33">
        <f ca="1">M7/yield/'Budget  2019 test suivant P.Del'!Cormam*'Budget  2019 test suivant P.Del'!uktmp</f>
        <v>0</v>
      </c>
      <c r="AG7" s="33">
        <f ca="1">N7/yield/'Budget  2019 test suivant P.Del'!Cormam*'Budget  2019 test suivant P.Del'!uktmp</f>
        <v>0</v>
      </c>
      <c r="AH7" s="33">
        <f ca="1">O7/yield/'Budget  2019 test suivant P.Del'!Cormam*'Budget  2019 test suivant P.Del'!uktmp</f>
        <v>0</v>
      </c>
      <c r="AI7" s="33">
        <f ca="1">P7/yield/'Budget  2019 test suivant P.Del'!Cormam*'Budget  2019 test suivant P.Del'!uktmp</f>
        <v>0</v>
      </c>
      <c r="AJ7" s="33">
        <f ca="1">Q7/yield/'Budget  2019 test suivant P.Del'!Cormam*'Budget  2019 test suivant P.Del'!uktmp</f>
        <v>0</v>
      </c>
      <c r="AK7" s="33">
        <f ca="1">R7/yield/'Budget  2019 test suivant P.Del'!Cormam*'Budget  2019 test suivant P.Del'!uktmp</f>
        <v>0</v>
      </c>
      <c r="AL7" s="33">
        <f ca="1">S7/yield/'Budget  2019 test suivant P.Del'!Cormam*'Budget  2019 test suivant P.Del'!uktmp</f>
        <v>0</v>
      </c>
      <c r="AM7" s="39"/>
      <c r="AN7" s="38">
        <f ca="1">H7/'Budget  2019 test suivant P.Del'!yield/'Budget  2019 test suivant P.Del'!Cormam*'Budget  2019 test suivant P.Del'!ecoti</f>
        <v>0</v>
      </c>
      <c r="AO7" s="38">
        <f ca="1">J7/'Budget  2019 test suivant P.Del'!yield/'Budget  2019 test suivant P.Del'!Cormam*'Budget  2019 test suivant P.Del'!ecoti</f>
        <v>0</v>
      </c>
      <c r="AP7" s="48">
        <f t="shared" ca="1" si="2"/>
        <v>0</v>
      </c>
      <c r="AQ7" s="38">
        <f ca="1">K7/'Budget  2019 test suivant P.Del'!yield/'Budget  2019 test suivant P.Del'!Cormam*'Budget  2019 test suivant P.Del'!ecoti</f>
        <v>0</v>
      </c>
      <c r="AR7" s="38">
        <f ca="1">L7/'Budget  2019 test suivant P.Del'!yield/'Budget  2019 test suivant P.Del'!Cormam*'Budget  2019 test suivant P.Del'!ecoti</f>
        <v>125</v>
      </c>
      <c r="AS7" s="38">
        <f ca="1">M7/'Budget  2019 test suivant P.Del'!yield/'Budget  2019 test suivant P.Del'!Cormam*'Budget  2019 test suivant P.Del'!ecoti</f>
        <v>250</v>
      </c>
      <c r="AT7" s="49">
        <f ca="1">N7/'Budget  2019 test suivant P.Del'!yield/'Budget  2019 test suivant P.Del'!Cormam*'Budget  2019 test suivant P.Del'!ecoti</f>
        <v>250</v>
      </c>
      <c r="AU7" s="41">
        <f t="shared" si="3"/>
        <v>16</v>
      </c>
      <c r="AV7" s="42">
        <f t="shared" ca="1" si="4"/>
        <v>4000</v>
      </c>
      <c r="AW7" s="41">
        <f>AU7</f>
        <v>16</v>
      </c>
      <c r="AX7" s="50" t="s">
        <v>47</v>
      </c>
      <c r="AY7" s="42">
        <f t="shared" ca="1" si="5"/>
        <v>4000</v>
      </c>
      <c r="AZ7" s="38">
        <f ca="1">O7/'Budget  2019 test suivant P.Del'!yield/'Budget  2019 test suivant P.Del'!Cormam*'Budget  2019 test suivant P.Del'!ecoti</f>
        <v>250</v>
      </c>
      <c r="BA7" s="38">
        <f ca="1">P7/'Budget  2019 test suivant P.Del'!yield/'Budget  2019 test suivant P.Del'!Cormam*'Budget  2019 test suivant P.Del'!ecoti</f>
        <v>250</v>
      </c>
      <c r="BB7" s="38">
        <f ca="1">Q7/'Budget  2019 test suivant P.Del'!yield/'Budget  2019 test suivant P.Del'!Cormam*'Budget  2019 test suivant P.Del'!ecoti</f>
        <v>250</v>
      </c>
      <c r="BC7" s="38">
        <f ca="1">R7/'Budget  2019 test suivant P.Del'!yield/'Budget  2019 test suivant P.Del'!Cormam*'Budget  2019 test suivant P.Del'!ecoti</f>
        <v>250</v>
      </c>
      <c r="BD7" s="38">
        <f ca="1">S7/'Budget  2019 test suivant P.Del'!yield/'Budget  2019 test suivant P.Del'!Cormam*'Budget  2019 test suivant P.Del'!ecoti</f>
        <v>250</v>
      </c>
    </row>
    <row r="8" spans="1:56" ht="21">
      <c r="A8" s="15"/>
      <c r="B8" s="123" t="s">
        <v>68</v>
      </c>
      <c r="C8" s="37" t="s">
        <v>81</v>
      </c>
      <c r="D8" s="37" t="s">
        <v>68</v>
      </c>
      <c r="E8" s="46" t="s">
        <v>42</v>
      </c>
      <c r="F8" s="46">
        <v>3</v>
      </c>
      <c r="G8" s="33"/>
      <c r="H8" s="33"/>
      <c r="I8" s="33"/>
      <c r="J8" s="33"/>
      <c r="K8" s="33"/>
      <c r="L8" s="33">
        <v>0</v>
      </c>
      <c r="M8" s="59">
        <v>0</v>
      </c>
      <c r="N8" s="33">
        <v>25</v>
      </c>
      <c r="O8" s="33">
        <v>150</v>
      </c>
      <c r="P8" s="33">
        <v>300</v>
      </c>
      <c r="Q8" s="33">
        <v>400</v>
      </c>
      <c r="R8" s="33">
        <f t="shared" si="7"/>
        <v>400</v>
      </c>
      <c r="S8" s="33">
        <f>R8</f>
        <v>400</v>
      </c>
      <c r="T8" s="20"/>
      <c r="U8" s="20">
        <v>0.75</v>
      </c>
      <c r="V8" s="36">
        <v>0</v>
      </c>
      <c r="W8" s="36">
        <f t="shared" si="0"/>
        <v>1</v>
      </c>
      <c r="X8" s="36">
        <f t="shared" si="1"/>
        <v>1</v>
      </c>
      <c r="Y8" s="20"/>
      <c r="Z8" s="37">
        <v>17.84</v>
      </c>
      <c r="AA8" s="33"/>
      <c r="AB8" s="33">
        <f ca="1">H8/yield/'Budget  2019 test suivant P.Del'!Cormam*'Budget  2019 test suivant P.Del'!uktmp</f>
        <v>0</v>
      </c>
      <c r="AC8" s="33">
        <f ca="1">J8/yield/'Budget  2019 test suivant P.Del'!Cormam*'Budget  2019 test suivant P.Del'!uktmp</f>
        <v>0</v>
      </c>
      <c r="AD8" s="33">
        <f ca="1">K8/yield/'Budget  2019 test suivant P.Del'!Cormam*'Budget  2019 test suivant P.Del'!uktmp</f>
        <v>0</v>
      </c>
      <c r="AE8" s="33">
        <f ca="1">L8/yield/'Budget  2019 test suivant P.Del'!Cormam*'Budget  2019 test suivant P.Del'!uktmp</f>
        <v>0</v>
      </c>
      <c r="AF8" s="33">
        <f ca="1">M8/yield/'Budget  2019 test suivant P.Del'!Cormam*'Budget  2019 test suivant P.Del'!uktmp</f>
        <v>0</v>
      </c>
      <c r="AG8" s="33">
        <f ca="1">N8/yield/'Budget  2019 test suivant P.Del'!Cormam*'Budget  2019 test suivant P.Del'!uktmp</f>
        <v>0</v>
      </c>
      <c r="AH8" s="33">
        <f ca="1">O8/yield/'Budget  2019 test suivant P.Del'!Cormam*'Budget  2019 test suivant P.Del'!uktmp</f>
        <v>0</v>
      </c>
      <c r="AI8" s="33">
        <f ca="1">P8/yield/'Budget  2019 test suivant P.Del'!Cormam*'Budget  2019 test suivant P.Del'!uktmp</f>
        <v>0</v>
      </c>
      <c r="AJ8" s="33">
        <f ca="1">Q8/yield/'Budget  2019 test suivant P.Del'!Cormam*'Budget  2019 test suivant P.Del'!uktmp</f>
        <v>0</v>
      </c>
      <c r="AK8" s="33">
        <f ca="1">R8/yield/'Budget  2019 test suivant P.Del'!Cormam*'Budget  2019 test suivant P.Del'!uktmp</f>
        <v>0</v>
      </c>
      <c r="AL8" s="33">
        <f ca="1">S8/yield/'Budget  2019 test suivant P.Del'!Cormam*'Budget  2019 test suivant P.Del'!uktmp</f>
        <v>0</v>
      </c>
      <c r="AM8" s="47"/>
      <c r="AN8" s="33">
        <f ca="1">H8/'Budget  2019 test suivant P.Del'!yield/'Budget  2019 test suivant P.Del'!Cormam*'Budget  2019 test suivant P.Del'!ecoti</f>
        <v>0</v>
      </c>
      <c r="AO8" s="33">
        <f ca="1">J8/'Budget  2019 test suivant P.Del'!yield/'Budget  2019 test suivant P.Del'!Cormam*'Budget  2019 test suivant P.Del'!ecoti</f>
        <v>0</v>
      </c>
      <c r="AP8" s="48">
        <f t="shared" ca="1" si="2"/>
        <v>0</v>
      </c>
      <c r="AQ8" s="33">
        <f ca="1">K8/'Budget  2019 test suivant P.Del'!yield/'Budget  2019 test suivant P.Del'!Cormam*'Budget  2019 test suivant P.Del'!ecoti</f>
        <v>0</v>
      </c>
      <c r="AR8" s="33">
        <f ca="1">L8/'Budget  2019 test suivant P.Del'!yield/'Budget  2019 test suivant P.Del'!Cormam*'Budget  2019 test suivant P.Del'!ecoti</f>
        <v>0</v>
      </c>
      <c r="AS8" s="33">
        <f ca="1">M8/'Budget  2019 test suivant P.Del'!yield/'Budget  2019 test suivant P.Del'!Cormam*'Budget  2019 test suivant P.Del'!ecoti</f>
        <v>0</v>
      </c>
      <c r="AT8" s="49">
        <f ca="1">N8/'Budget  2019 test suivant P.Del'!yield/'Budget  2019 test suivant P.Del'!Cormam*'Budget  2019 test suivant P.Del'!ecoti</f>
        <v>33.333333333333336</v>
      </c>
      <c r="AU8" s="41">
        <f t="shared" si="3"/>
        <v>17.84</v>
      </c>
      <c r="AV8" s="42">
        <f t="shared" ca="1" si="4"/>
        <v>594.66666666666674</v>
      </c>
      <c r="AW8" s="41">
        <f>AU8</f>
        <v>17.84</v>
      </c>
      <c r="AX8" s="50" t="s">
        <v>47</v>
      </c>
      <c r="AY8" s="42">
        <f t="shared" ca="1" si="5"/>
        <v>594.66666666666674</v>
      </c>
      <c r="AZ8" s="33">
        <f ca="1">O8/'Budget  2019 test suivant P.Del'!yield/'Budget  2019 test suivant P.Del'!Cormam*'Budget  2019 test suivant P.Del'!ecoti</f>
        <v>200</v>
      </c>
      <c r="BA8" s="33">
        <f ca="1">P8/'Budget  2019 test suivant P.Del'!yield/'Budget  2019 test suivant P.Del'!Cormam*'Budget  2019 test suivant P.Del'!ecoti</f>
        <v>400</v>
      </c>
      <c r="BB8" s="33">
        <f ca="1">Q8/'Budget  2019 test suivant P.Del'!yield/'Budget  2019 test suivant P.Del'!Cormam*'Budget  2019 test suivant P.Del'!ecoti</f>
        <v>533.33333333333337</v>
      </c>
      <c r="BC8" s="33">
        <f ca="1">R8/'Budget  2019 test suivant P.Del'!yield/'Budget  2019 test suivant P.Del'!Cormam*'Budget  2019 test suivant P.Del'!ecoti</f>
        <v>533.33333333333337</v>
      </c>
      <c r="BD8" s="33">
        <f ca="1">S8/'Budget  2019 test suivant P.Del'!yield/'Budget  2019 test suivant P.Del'!Cormam*'Budget  2019 test suivant P.Del'!ecoti</f>
        <v>533.33333333333337</v>
      </c>
    </row>
    <row r="9" spans="1:56" ht="13.5" customHeight="1">
      <c r="B9" s="123" t="s">
        <v>68</v>
      </c>
      <c r="C9" s="21" t="s">
        <v>83</v>
      </c>
      <c r="D9" s="21" t="s">
        <v>68</v>
      </c>
      <c r="E9" s="15" t="s">
        <v>42</v>
      </c>
      <c r="F9" s="15">
        <v>3</v>
      </c>
      <c r="G9" s="32"/>
      <c r="H9" s="33"/>
      <c r="I9" s="33"/>
      <c r="J9" s="33"/>
      <c r="K9" s="33"/>
      <c r="L9" s="33">
        <v>0</v>
      </c>
      <c r="M9" s="59">
        <v>0</v>
      </c>
      <c r="N9" s="33">
        <v>0</v>
      </c>
      <c r="O9" s="33">
        <v>0</v>
      </c>
      <c r="P9" s="33">
        <v>0</v>
      </c>
      <c r="Q9" s="33">
        <f t="shared" ref="Q9:Q25" si="8">P9</f>
        <v>0</v>
      </c>
      <c r="R9" s="33">
        <f t="shared" si="7"/>
        <v>0</v>
      </c>
      <c r="S9" s="33">
        <f>R9</f>
        <v>0</v>
      </c>
      <c r="U9" s="20">
        <v>0.75</v>
      </c>
      <c r="V9" s="36">
        <v>0</v>
      </c>
      <c r="W9" s="36">
        <f t="shared" si="0"/>
        <v>1</v>
      </c>
      <c r="X9" s="27">
        <f t="shared" si="1"/>
        <v>1</v>
      </c>
      <c r="Y9" s="20">
        <v>18.7</v>
      </c>
      <c r="Z9" s="37">
        <v>17.84</v>
      </c>
      <c r="AA9" s="38"/>
      <c r="AB9" s="33">
        <f ca="1">H9/yield/'Budget  2019 test suivant P.Del'!Cormam*'Budget  2019 test suivant P.Del'!uktmp</f>
        <v>0</v>
      </c>
      <c r="AC9" s="33">
        <f ca="1">J9/yield/'Budget  2019 test suivant P.Del'!Cormam*'Budget  2019 test suivant P.Del'!uktmp</f>
        <v>0</v>
      </c>
      <c r="AD9" s="33">
        <f ca="1">K9/yield/'Budget  2019 test suivant P.Del'!Cormam*'Budget  2019 test suivant P.Del'!uktmp</f>
        <v>0</v>
      </c>
      <c r="AE9" s="33">
        <f ca="1">L9/yield/'Budget  2019 test suivant P.Del'!Cormam*'Budget  2019 test suivant P.Del'!uktmp</f>
        <v>0</v>
      </c>
      <c r="AF9" s="33">
        <f ca="1">M9/yield/'Budget  2019 test suivant P.Del'!Cormam*'Budget  2019 test suivant P.Del'!uktmp</f>
        <v>0</v>
      </c>
      <c r="AG9" s="33">
        <f ca="1">N9/yield/'Budget  2019 test suivant P.Del'!Cormam*'Budget  2019 test suivant P.Del'!uktmp</f>
        <v>0</v>
      </c>
      <c r="AH9" s="33">
        <f ca="1">O9/yield/'Budget  2019 test suivant P.Del'!Cormam*'Budget  2019 test suivant P.Del'!uktmp</f>
        <v>0</v>
      </c>
      <c r="AI9" s="33">
        <f ca="1">P9/yield/'Budget  2019 test suivant P.Del'!Cormam*'Budget  2019 test suivant P.Del'!uktmp</f>
        <v>0</v>
      </c>
      <c r="AJ9" s="33">
        <f ca="1">Q9/yield/'Budget  2019 test suivant P.Del'!Cormam*'Budget  2019 test suivant P.Del'!uktmp</f>
        <v>0</v>
      </c>
      <c r="AK9" s="33">
        <f ca="1">R9/yield/'Budget  2019 test suivant P.Del'!Cormam*'Budget  2019 test suivant P.Del'!uktmp</f>
        <v>0</v>
      </c>
      <c r="AL9" s="33">
        <f ca="1">S9/yield/'Budget  2019 test suivant P.Del'!Cormam*'Budget  2019 test suivant P.Del'!uktmp</f>
        <v>0</v>
      </c>
      <c r="AM9" s="39"/>
      <c r="AN9" s="38">
        <f ca="1">H9/'Budget  2019 test suivant P.Del'!yield/'Budget  2019 test suivant P.Del'!Cormam*'Budget  2019 test suivant P.Del'!ecoti</f>
        <v>0</v>
      </c>
      <c r="AO9" s="38">
        <f ca="1">J9/'Budget  2019 test suivant P.Del'!yield/'Budget  2019 test suivant P.Del'!Cormam*'Budget  2019 test suivant P.Del'!ecoti</f>
        <v>0</v>
      </c>
      <c r="AP9" s="48">
        <f t="shared" ca="1" si="2"/>
        <v>0</v>
      </c>
      <c r="AQ9" s="38">
        <f ca="1">K9/'Budget  2019 test suivant P.Del'!yield/'Budget  2019 test suivant P.Del'!Cormam*'Budget  2019 test suivant P.Del'!ecoti</f>
        <v>0</v>
      </c>
      <c r="AR9" s="38">
        <f ca="1">L9/'Budget  2019 test suivant P.Del'!yield/'Budget  2019 test suivant P.Del'!Cormam*'Budget  2019 test suivant P.Del'!ecoti</f>
        <v>0</v>
      </c>
      <c r="AS9" s="38">
        <f ca="1">M9/'Budget  2019 test suivant P.Del'!yield/'Budget  2019 test suivant P.Del'!Cormam*'Budget  2019 test suivant P.Del'!ecoti</f>
        <v>0</v>
      </c>
      <c r="AT9" s="40">
        <f ca="1">N9/'Budget  2019 test suivant P.Del'!yield/'Budget  2019 test suivant P.Del'!Cormam*'Budget  2019 test suivant P.Del'!ecoti</f>
        <v>0</v>
      </c>
      <c r="AU9" s="41">
        <f t="shared" si="3"/>
        <v>17.84</v>
      </c>
      <c r="AV9" s="42">
        <f t="shared" ca="1" si="4"/>
        <v>0</v>
      </c>
      <c r="AW9" s="41">
        <f>AU9</f>
        <v>17.84</v>
      </c>
      <c r="AX9" s="50" t="s">
        <v>47</v>
      </c>
      <c r="AY9" s="42">
        <f t="shared" ca="1" si="5"/>
        <v>0</v>
      </c>
      <c r="AZ9" s="38">
        <f ca="1">O9/'Budget  2019 test suivant P.Del'!yield/'Budget  2019 test suivant P.Del'!Cormam*'Budget  2019 test suivant P.Del'!ecoti</f>
        <v>0</v>
      </c>
      <c r="BA9" s="38">
        <f ca="1">P9/'Budget  2019 test suivant P.Del'!yield/'Budget  2019 test suivant P.Del'!Cormam*'Budget  2019 test suivant P.Del'!ecoti</f>
        <v>0</v>
      </c>
      <c r="BB9" s="38">
        <f ca="1">Q9/'Budget  2019 test suivant P.Del'!yield/'Budget  2019 test suivant P.Del'!Cormam*'Budget  2019 test suivant P.Del'!ecoti</f>
        <v>0</v>
      </c>
      <c r="BC9" s="38">
        <f ca="1">R9/'Budget  2019 test suivant P.Del'!yield/'Budget  2019 test suivant P.Del'!Cormam*'Budget  2019 test suivant P.Del'!ecoti</f>
        <v>0</v>
      </c>
      <c r="BD9" s="38">
        <f ca="1">S9/'Budget  2019 test suivant P.Del'!yield/'Budget  2019 test suivant P.Del'!Cormam*'Budget  2019 test suivant P.Del'!ecoti</f>
        <v>0</v>
      </c>
    </row>
    <row r="10" spans="1:56" ht="21" customHeight="1">
      <c r="A10" s="31"/>
      <c r="B10" s="31"/>
      <c r="C10" s="21" t="s">
        <v>54</v>
      </c>
      <c r="D10" s="21" t="s">
        <v>55</v>
      </c>
      <c r="E10" s="15" t="s">
        <v>42</v>
      </c>
      <c r="F10" s="15">
        <v>1</v>
      </c>
      <c r="G10" s="32">
        <v>557</v>
      </c>
      <c r="H10" s="33">
        <v>500</v>
      </c>
      <c r="I10" s="33">
        <v>396</v>
      </c>
      <c r="J10" s="33">
        <v>400</v>
      </c>
      <c r="K10" s="33">
        <v>550</v>
      </c>
      <c r="L10" s="34">
        <v>600</v>
      </c>
      <c r="M10" s="33">
        <v>600</v>
      </c>
      <c r="N10" s="33">
        <v>600</v>
      </c>
      <c r="O10" s="33">
        <v>600</v>
      </c>
      <c r="P10" s="33">
        <v>600</v>
      </c>
      <c r="Q10" s="33">
        <f t="shared" si="8"/>
        <v>600</v>
      </c>
      <c r="R10" s="33">
        <f t="shared" si="7"/>
        <v>600</v>
      </c>
      <c r="S10" s="33">
        <f>R10</f>
        <v>600</v>
      </c>
      <c r="U10" s="20">
        <v>0.9</v>
      </c>
      <c r="V10" s="36">
        <v>1</v>
      </c>
      <c r="W10" s="36">
        <f t="shared" si="0"/>
        <v>0</v>
      </c>
      <c r="X10" s="27">
        <f t="shared" si="1"/>
        <v>1</v>
      </c>
      <c r="Y10" s="20">
        <v>18</v>
      </c>
      <c r="Z10" s="37"/>
      <c r="AA10" s="38"/>
      <c r="AB10" s="33">
        <f ca="1">H10/yield/'Budget  2019 test suivant P.Del'!Cormam*'Budget  2019 test suivant P.Del'!uktmp</f>
        <v>597.37156511350054</v>
      </c>
      <c r="AC10" s="33">
        <f ca="1">J10/yield/'Budget  2019 test suivant P.Del'!Cormam*'Budget  2019 test suivant P.Del'!uktmp</f>
        <v>467.83625730994157</v>
      </c>
      <c r="AD10" s="33">
        <f ca="1">K10/yield/'Budget  2019 test suivant P.Del'!Cormam*'Budget  2019 test suivant P.Del'!uktmp</f>
        <v>623.58276643990928</v>
      </c>
      <c r="AE10" s="33">
        <f ca="1">L10/yield/'Budget  2019 test suivant P.Del'!Cormam*'Budget  2019 test suivant P.Del'!uktmp</f>
        <v>666.66666666666663</v>
      </c>
      <c r="AF10" s="33">
        <f ca="1">M10/yield/'Budget  2019 test suivant P.Del'!Cormam*'Budget  2019 test suivant P.Del'!uktmp</f>
        <v>666.66666666666663</v>
      </c>
      <c r="AG10" s="33">
        <f ca="1">N10/yield/'Budget  2019 test suivant P.Del'!Cormam*'Budget  2019 test suivant P.Del'!uktmp</f>
        <v>666.66666666666663</v>
      </c>
      <c r="AH10" s="33">
        <f ca="1">O10/yield/'Budget  2019 test suivant P.Del'!Cormam*'Budget  2019 test suivant P.Del'!uktmp</f>
        <v>666.66666666666663</v>
      </c>
      <c r="AI10" s="33">
        <f ca="1">P10/yield/'Budget  2019 test suivant P.Del'!Cormam*'Budget  2019 test suivant P.Del'!uktmp</f>
        <v>666.66666666666663</v>
      </c>
      <c r="AJ10" s="33">
        <f ca="1">Q10/yield/'Budget  2019 test suivant P.Del'!Cormam*'Budget  2019 test suivant P.Del'!uktmp</f>
        <v>666.66666666666663</v>
      </c>
      <c r="AK10" s="33">
        <f ca="1">R10/yield/'Budget  2019 test suivant P.Del'!Cormam*'Budget  2019 test suivant P.Del'!uktmp</f>
        <v>666.66666666666663</v>
      </c>
      <c r="AL10" s="33">
        <f ca="1">S10/yield/'Budget  2019 test suivant P.Del'!Cormam*'Budget  2019 test suivant P.Del'!uktmp</f>
        <v>666.66666666666663</v>
      </c>
      <c r="AM10" s="39"/>
      <c r="AN10" s="38">
        <f ca="1">H10/'Budget  2019 test suivant P.Del'!yield/'Budget  2019 test suivant P.Del'!Cormam*'Budget  2019 test suivant P.Del'!ecoti</f>
        <v>0</v>
      </c>
      <c r="AO10" s="38">
        <f ca="1">J10/'Budget  2019 test suivant P.Del'!yield/'Budget  2019 test suivant P.Del'!Cormam*'Budget  2019 test suivant P.Del'!ecoti</f>
        <v>0</v>
      </c>
      <c r="AP10" s="38"/>
      <c r="AQ10" s="38">
        <f ca="1">K10/'Budget  2019 test suivant P.Del'!yield/'Budget  2019 test suivant P.Del'!Cormam*'Budget  2019 test suivant P.Del'!ecoti</f>
        <v>0</v>
      </c>
      <c r="AR10" s="38">
        <f ca="1">L10/'Budget  2019 test suivant P.Del'!yield/'Budget  2019 test suivant P.Del'!Cormam*'Budget  2019 test suivant P.Del'!ecoti</f>
        <v>0</v>
      </c>
      <c r="AS10" s="38">
        <f ca="1">M10/'Budget  2019 test suivant P.Del'!yield/'Budget  2019 test suivant P.Del'!Cormam*'Budget  2019 test suivant P.Del'!ecoti</f>
        <v>0</v>
      </c>
      <c r="AT10" s="40">
        <f ca="1">N10/'Budget  2019 test suivant P.Del'!yield/'Budget  2019 test suivant P.Del'!Cormam*'Budget  2019 test suivant P.Del'!ecoti</f>
        <v>0</v>
      </c>
      <c r="AU10" s="41">
        <f t="shared" si="3"/>
        <v>0</v>
      </c>
      <c r="AV10" s="42">
        <f t="shared" ca="1" si="4"/>
        <v>0</v>
      </c>
      <c r="AW10" s="41">
        <f>AU10</f>
        <v>0</v>
      </c>
      <c r="AX10" s="50" t="s">
        <v>47</v>
      </c>
      <c r="AY10" s="42">
        <f t="shared" ca="1" si="5"/>
        <v>0</v>
      </c>
      <c r="AZ10" s="38">
        <f ca="1">O10/'Budget  2019 test suivant P.Del'!yield/'Budget  2019 test suivant P.Del'!Cormam*'Budget  2019 test suivant P.Del'!ecoti</f>
        <v>0</v>
      </c>
      <c r="BA10" s="38">
        <f ca="1">P10/'Budget  2019 test suivant P.Del'!yield/'Budget  2019 test suivant P.Del'!Cormam*'Budget  2019 test suivant P.Del'!ecoti</f>
        <v>0</v>
      </c>
      <c r="BB10" s="38">
        <f ca="1">Q10/'Budget  2019 test suivant P.Del'!yield/'Budget  2019 test suivant P.Del'!Cormam*'Budget  2019 test suivant P.Del'!ecoti</f>
        <v>0</v>
      </c>
      <c r="BC10" s="38">
        <f ca="1">R10/'Budget  2019 test suivant P.Del'!yield/'Budget  2019 test suivant P.Del'!Cormam*'Budget  2019 test suivant P.Del'!ecoti</f>
        <v>0</v>
      </c>
      <c r="BD10" s="38">
        <f ca="1">S10/'Budget  2019 test suivant P.Del'!yield/'Budget  2019 test suivant P.Del'!Cormam*'Budget  2019 test suivant P.Del'!ecoti</f>
        <v>0</v>
      </c>
    </row>
    <row r="11" spans="1:56" s="20" customFormat="1" ht="15" customHeight="1">
      <c r="A11" s="1"/>
      <c r="B11" s="122" t="s">
        <v>111</v>
      </c>
      <c r="C11" s="37" t="s">
        <v>85</v>
      </c>
      <c r="D11" s="21" t="s">
        <v>55</v>
      </c>
      <c r="E11" s="15" t="s">
        <v>42</v>
      </c>
      <c r="F11" s="15">
        <v>3</v>
      </c>
      <c r="G11" s="32"/>
      <c r="H11" s="33">
        <v>0</v>
      </c>
      <c r="I11" s="33"/>
      <c r="J11" s="33">
        <v>0</v>
      </c>
      <c r="K11" s="33">
        <v>48</v>
      </c>
      <c r="L11" s="34">
        <v>120</v>
      </c>
      <c r="M11" s="67">
        <v>240</v>
      </c>
      <c r="N11" s="33">
        <v>300</v>
      </c>
      <c r="O11" s="33">
        <v>360</v>
      </c>
      <c r="P11" s="33">
        <v>420</v>
      </c>
      <c r="Q11" s="33">
        <f t="shared" si="8"/>
        <v>420</v>
      </c>
      <c r="R11" s="33">
        <f t="shared" si="7"/>
        <v>420</v>
      </c>
      <c r="S11" s="33">
        <f>R11</f>
        <v>420</v>
      </c>
      <c r="T11" s="1"/>
      <c r="U11" s="20">
        <v>0.9</v>
      </c>
      <c r="V11" s="36">
        <v>0</v>
      </c>
      <c r="W11" s="36">
        <f t="shared" si="0"/>
        <v>1</v>
      </c>
      <c r="X11" s="27">
        <f t="shared" si="1"/>
        <v>1</v>
      </c>
      <c r="Z11" s="37">
        <v>17</v>
      </c>
      <c r="AA11" s="38"/>
      <c r="AB11" s="33">
        <f ca="1">H11/yield/'Budget  2019 test suivant P.Del'!Cormam*'Budget  2019 test suivant P.Del'!uktmp</f>
        <v>0</v>
      </c>
      <c r="AC11" s="33">
        <f ca="1">J11/yield/'Budget  2019 test suivant P.Del'!Cormam*'Budget  2019 test suivant P.Del'!uktmp</f>
        <v>0</v>
      </c>
      <c r="AD11" s="33">
        <f ca="1">K11/yield/'Budget  2019 test suivant P.Del'!Cormam*'Budget  2019 test suivant P.Del'!uktmp</f>
        <v>0</v>
      </c>
      <c r="AE11" s="33">
        <f ca="1">L11/yield/'Budget  2019 test suivant P.Del'!Cormam*'Budget  2019 test suivant P.Del'!uktmp</f>
        <v>0</v>
      </c>
      <c r="AF11" s="33">
        <f ca="1">M11/yield/'Budget  2019 test suivant P.Del'!Cormam*'Budget  2019 test suivant P.Del'!uktmp</f>
        <v>0</v>
      </c>
      <c r="AG11" s="33">
        <f ca="1">N11/yield/'Budget  2019 test suivant P.Del'!Cormam*'Budget  2019 test suivant P.Del'!uktmp</f>
        <v>0</v>
      </c>
      <c r="AH11" s="33">
        <f ca="1">O11/yield/'Budget  2019 test suivant P.Del'!Cormam*'Budget  2019 test suivant P.Del'!uktmp</f>
        <v>0</v>
      </c>
      <c r="AI11" s="33">
        <f ca="1">P11/yield/'Budget  2019 test suivant P.Del'!Cormam*'Budget  2019 test suivant P.Del'!uktmp</f>
        <v>0</v>
      </c>
      <c r="AJ11" s="33">
        <f ca="1">Q11/yield/'Budget  2019 test suivant P.Del'!Cormam*'Budget  2019 test suivant P.Del'!uktmp</f>
        <v>0</v>
      </c>
      <c r="AK11" s="33">
        <f ca="1">R11/yield/'Budget  2019 test suivant P.Del'!Cormam*'Budget  2019 test suivant P.Del'!uktmp</f>
        <v>0</v>
      </c>
      <c r="AL11" s="33">
        <f ca="1">S11/yield/'Budget  2019 test suivant P.Del'!Cormam*'Budget  2019 test suivant P.Del'!uktmp</f>
        <v>0</v>
      </c>
      <c r="AM11" s="39"/>
      <c r="AN11" s="38">
        <f ca="1">H11/'Budget  2019 test suivant P.Del'!yield/'Budget  2019 test suivant P.Del'!Cormam*'Budget  2019 test suivant P.Del'!ecoti</f>
        <v>0</v>
      </c>
      <c r="AO11" s="38">
        <f ca="1">J11/'Budget  2019 test suivant P.Del'!yield/'Budget  2019 test suivant P.Del'!Cormam*'Budget  2019 test suivant P.Del'!ecoti</f>
        <v>0</v>
      </c>
      <c r="AP11" s="48">
        <f t="shared" ref="AP11:AP16" ca="1" si="9">AO11*Z11</f>
        <v>0</v>
      </c>
      <c r="AQ11" s="38">
        <f ca="1">K11/'Budget  2019 test suivant P.Del'!yield/'Budget  2019 test suivant P.Del'!Cormam*'Budget  2019 test suivant P.Del'!ecoti</f>
        <v>54.42176870748299</v>
      </c>
      <c r="AR11" s="38">
        <f ca="1">L11/'Budget  2019 test suivant P.Del'!yield/'Budget  2019 test suivant P.Del'!Cormam*'Budget  2019 test suivant P.Del'!ecoti</f>
        <v>133.33333333333334</v>
      </c>
      <c r="AS11" s="38">
        <f ca="1">M11/'Budget  2019 test suivant P.Del'!yield/'Budget  2019 test suivant P.Del'!Cormam*'Budget  2019 test suivant P.Del'!ecoti</f>
        <v>266.66666666666669</v>
      </c>
      <c r="AT11" s="40">
        <f ca="1">N11/'Budget  2019 test suivant P.Del'!yield/'Budget  2019 test suivant P.Del'!Cormam*'Budget  2019 test suivant P.Del'!ecoti</f>
        <v>333.33333333333331</v>
      </c>
      <c r="AU11" s="41">
        <v>16</v>
      </c>
      <c r="AV11" s="42">
        <f t="shared" ca="1" si="4"/>
        <v>5333.333333333333</v>
      </c>
      <c r="AW11" s="41">
        <f>AU11</f>
        <v>16</v>
      </c>
      <c r="AX11" s="50" t="s">
        <v>47</v>
      </c>
      <c r="AY11" s="42">
        <f t="shared" ca="1" si="5"/>
        <v>5333.333333333333</v>
      </c>
      <c r="AZ11" s="38">
        <f ca="1">O11/'Budget  2019 test suivant P.Del'!yield/'Budget  2019 test suivant P.Del'!Cormam*'Budget  2019 test suivant P.Del'!ecoti</f>
        <v>400</v>
      </c>
      <c r="BA11" s="38">
        <f ca="1">P11/'Budget  2019 test suivant P.Del'!yield/'Budget  2019 test suivant P.Del'!Cormam*'Budget  2019 test suivant P.Del'!ecoti</f>
        <v>466.66666666666663</v>
      </c>
      <c r="BB11" s="38">
        <f ca="1">Q11/'Budget  2019 test suivant P.Del'!yield/'Budget  2019 test suivant P.Del'!Cormam*'Budget  2019 test suivant P.Del'!ecoti</f>
        <v>466.66666666666663</v>
      </c>
      <c r="BC11" s="38">
        <f ca="1">R11/'Budget  2019 test suivant P.Del'!yield/'Budget  2019 test suivant P.Del'!Cormam*'Budget  2019 test suivant P.Del'!ecoti</f>
        <v>466.66666666666663</v>
      </c>
      <c r="BD11" s="38">
        <f ca="1">S11/'Budget  2019 test suivant P.Del'!yield/'Budget  2019 test suivant P.Del'!Cormam*'Budget  2019 test suivant P.Del'!ecoti</f>
        <v>466.66666666666663</v>
      </c>
    </row>
    <row r="12" spans="1:56" s="20" customFormat="1" ht="15" customHeight="1">
      <c r="A12" s="56" t="s">
        <v>45</v>
      </c>
      <c r="B12" s="125" t="s">
        <v>113</v>
      </c>
      <c r="C12" s="37" t="s">
        <v>72</v>
      </c>
      <c r="D12" s="37" t="s">
        <v>73</v>
      </c>
      <c r="E12" s="46" t="s">
        <v>42</v>
      </c>
      <c r="F12" s="46">
        <v>3</v>
      </c>
      <c r="G12" s="33">
        <v>0</v>
      </c>
      <c r="H12" s="33">
        <f>G12</f>
        <v>0</v>
      </c>
      <c r="I12" s="33">
        <f>7*6.8</f>
        <v>47.6</v>
      </c>
      <c r="J12" s="33">
        <v>100</v>
      </c>
      <c r="K12" s="33">
        <v>150</v>
      </c>
      <c r="L12" s="33">
        <v>50</v>
      </c>
      <c r="M12" s="63">
        <f t="shared" ref="M12:P13" si="10">L12</f>
        <v>50</v>
      </c>
      <c r="N12" s="33">
        <f t="shared" si="10"/>
        <v>50</v>
      </c>
      <c r="O12" s="33">
        <f t="shared" si="10"/>
        <v>50</v>
      </c>
      <c r="P12" s="33">
        <f t="shared" si="10"/>
        <v>50</v>
      </c>
      <c r="Q12" s="33">
        <f t="shared" si="8"/>
        <v>50</v>
      </c>
      <c r="R12" s="33">
        <v>100</v>
      </c>
      <c r="S12" s="33">
        <v>0</v>
      </c>
      <c r="U12" s="20">
        <v>1</v>
      </c>
      <c r="V12" s="36">
        <v>0</v>
      </c>
      <c r="W12" s="36">
        <f t="shared" si="0"/>
        <v>1</v>
      </c>
      <c r="X12" s="36">
        <f t="shared" si="1"/>
        <v>1</v>
      </c>
      <c r="Y12" s="20">
        <v>11</v>
      </c>
      <c r="Z12" s="37">
        <v>13.65</v>
      </c>
      <c r="AA12" s="33"/>
      <c r="AB12" s="33">
        <f ca="1">H12/yield/'Budget  2019 test suivant P.Del'!Cormam*'Budget  2019 test suivant P.Del'!uktmp</f>
        <v>0</v>
      </c>
      <c r="AC12" s="33">
        <f ca="1">J12/yield/'Budget  2019 test suivant P.Del'!Cormam*'Budget  2019 test suivant P.Del'!uktmp</f>
        <v>0</v>
      </c>
      <c r="AD12" s="33">
        <f ca="1">K12/yield/'Budget  2019 test suivant P.Del'!Cormam*'Budget  2019 test suivant P.Del'!uktmp</f>
        <v>0</v>
      </c>
      <c r="AE12" s="33">
        <f ca="1">L12/yield/'Budget  2019 test suivant P.Del'!Cormam*'Budget  2019 test suivant P.Del'!uktmp</f>
        <v>0</v>
      </c>
      <c r="AF12" s="33">
        <f ca="1">M12/yield/'Budget  2019 test suivant P.Del'!Cormam*'Budget  2019 test suivant P.Del'!uktmp</f>
        <v>0</v>
      </c>
      <c r="AG12" s="33">
        <f ca="1">N12/yield/'Budget  2019 test suivant P.Del'!Cormam*'Budget  2019 test suivant P.Del'!uktmp</f>
        <v>0</v>
      </c>
      <c r="AH12" s="33">
        <f ca="1">O12/yield/'Budget  2019 test suivant P.Del'!Cormam*'Budget  2019 test suivant P.Del'!uktmp</f>
        <v>0</v>
      </c>
      <c r="AI12" s="33">
        <f ca="1">P12/yield/'Budget  2019 test suivant P.Del'!Cormam*'Budget  2019 test suivant P.Del'!uktmp</f>
        <v>0</v>
      </c>
      <c r="AJ12" s="33">
        <f ca="1">Q12/yield/'Budget  2019 test suivant P.Del'!Cormam*'Budget  2019 test suivant P.Del'!uktmp</f>
        <v>0</v>
      </c>
      <c r="AK12" s="33">
        <f ca="1">R12/yield/'Budget  2019 test suivant P.Del'!Cormam*'Budget  2019 test suivant P.Del'!uktmp</f>
        <v>0</v>
      </c>
      <c r="AL12" s="33">
        <f ca="1">S12/yield/'Budget  2019 test suivant P.Del'!Cormam*'Budget  2019 test suivant P.Del'!uktmp</f>
        <v>0</v>
      </c>
      <c r="AM12" s="47"/>
      <c r="AN12" s="33">
        <f ca="1">H12/'Budget  2019 test suivant P.Del'!yield/'Budget  2019 test suivant P.Del'!Cormam*'Budget  2019 test suivant P.Del'!ecoti</f>
        <v>0</v>
      </c>
      <c r="AO12" s="33">
        <f ca="1">J12/'Budget  2019 test suivant P.Del'!yield/'Budget  2019 test suivant P.Del'!Cormam*'Budget  2019 test suivant P.Del'!ecoti</f>
        <v>105.26315789473685</v>
      </c>
      <c r="AP12" s="48">
        <f t="shared" ca="1" si="9"/>
        <v>1436.8421052631581</v>
      </c>
      <c r="AQ12" s="33">
        <f ca="1">K12/'Budget  2019 test suivant P.Del'!yield/'Budget  2019 test suivant P.Del'!Cormam*'Budget  2019 test suivant P.Del'!ecoti</f>
        <v>153.06122448979593</v>
      </c>
      <c r="AR12" s="33">
        <f ca="1">L12/'Budget  2019 test suivant P.Del'!yield/'Budget  2019 test suivant P.Del'!Cormam*'Budget  2019 test suivant P.Del'!ecoti</f>
        <v>50</v>
      </c>
      <c r="AS12" s="33">
        <f ca="1">M12/'Budget  2019 test suivant P.Del'!yield/'Budget  2019 test suivant P.Del'!Cormam*'Budget  2019 test suivant P.Del'!ecoti</f>
        <v>50</v>
      </c>
      <c r="AT12" s="49">
        <f ca="1">N12/'Budget  2019 test suivant P.Del'!yield/'Budget  2019 test suivant P.Del'!Cormam*'Budget  2019 test suivant P.Del'!ecoti</f>
        <v>50</v>
      </c>
      <c r="AU12" s="41">
        <f>Z12</f>
        <v>13.65</v>
      </c>
      <c r="AV12" s="42">
        <f t="shared" ca="1" si="4"/>
        <v>682.5</v>
      </c>
      <c r="AW12" s="57">
        <v>14.2</v>
      </c>
      <c r="AX12" s="50">
        <v>2020</v>
      </c>
      <c r="AY12" s="42">
        <f t="shared" ca="1" si="5"/>
        <v>710</v>
      </c>
      <c r="AZ12" s="33">
        <f ca="1">O12/'Budget  2019 test suivant P.Del'!yield/'Budget  2019 test suivant P.Del'!Cormam*'Budget  2019 test suivant P.Del'!ecoti</f>
        <v>50</v>
      </c>
      <c r="BA12" s="33">
        <f ca="1">P12/'Budget  2019 test suivant P.Del'!yield/'Budget  2019 test suivant P.Del'!Cormam*'Budget  2019 test suivant P.Del'!ecoti</f>
        <v>50</v>
      </c>
      <c r="BB12" s="33">
        <f ca="1">Q12/'Budget  2019 test suivant P.Del'!yield/'Budget  2019 test suivant P.Del'!Cormam*'Budget  2019 test suivant P.Del'!ecoti</f>
        <v>50</v>
      </c>
      <c r="BC12" s="33">
        <f ca="1">R12/'Budget  2019 test suivant P.Del'!yield/'Budget  2019 test suivant P.Del'!Cormam*'Budget  2019 test suivant P.Del'!ecoti</f>
        <v>100</v>
      </c>
      <c r="BD12" s="33">
        <f ca="1">S12/'Budget  2019 test suivant P.Del'!yield/'Budget  2019 test suivant P.Del'!Cormam*'Budget  2019 test suivant P.Del'!ecoti</f>
        <v>0</v>
      </c>
    </row>
    <row r="13" spans="1:56" s="20" customFormat="1" ht="15" customHeight="1">
      <c r="B13" s="125" t="s">
        <v>113</v>
      </c>
      <c r="C13" s="37" t="s">
        <v>76</v>
      </c>
      <c r="D13" s="37" t="s">
        <v>73</v>
      </c>
      <c r="E13" s="46" t="s">
        <v>42</v>
      </c>
      <c r="F13" s="46">
        <v>3</v>
      </c>
      <c r="G13" s="33">
        <v>0</v>
      </c>
      <c r="H13" s="33">
        <v>289</v>
      </c>
      <c r="I13" s="33">
        <f>46+6.2+1.2</f>
        <v>53.400000000000006</v>
      </c>
      <c r="J13" s="33">
        <v>120</v>
      </c>
      <c r="K13" s="33">
        <v>120</v>
      </c>
      <c r="L13" s="33">
        <f>K13</f>
        <v>120</v>
      </c>
      <c r="M13" s="63">
        <f t="shared" si="10"/>
        <v>120</v>
      </c>
      <c r="N13" s="33">
        <f t="shared" si="10"/>
        <v>120</v>
      </c>
      <c r="O13" s="33">
        <f t="shared" si="10"/>
        <v>120</v>
      </c>
      <c r="P13" s="33">
        <f t="shared" si="10"/>
        <v>120</v>
      </c>
      <c r="Q13" s="33">
        <f t="shared" si="8"/>
        <v>120</v>
      </c>
      <c r="R13" s="33">
        <v>100</v>
      </c>
      <c r="S13" s="33">
        <v>70</v>
      </c>
      <c r="U13" s="20">
        <v>0.8</v>
      </c>
      <c r="V13" s="36">
        <v>0</v>
      </c>
      <c r="W13" s="36">
        <f t="shared" si="0"/>
        <v>1</v>
      </c>
      <c r="X13" s="36">
        <f t="shared" si="1"/>
        <v>1</v>
      </c>
      <c r="Z13" s="37">
        <v>14.5</v>
      </c>
      <c r="AA13" s="33"/>
      <c r="AB13" s="33">
        <f ca="1">H13/yield/'Budget  2019 test suivant P.Del'!Cormam*'Budget  2019 test suivant P.Del'!uktmp</f>
        <v>0</v>
      </c>
      <c r="AC13" s="33">
        <f ca="1">J13/yield/'Budget  2019 test suivant P.Del'!Cormam*'Budget  2019 test suivant P.Del'!uktmp</f>
        <v>0</v>
      </c>
      <c r="AD13" s="33">
        <f ca="1">K13/yield/'Budget  2019 test suivant P.Del'!Cormam*'Budget  2019 test suivant P.Del'!uktmp</f>
        <v>0</v>
      </c>
      <c r="AE13" s="33">
        <f ca="1">L13/yield/'Budget  2019 test suivant P.Del'!Cormam*'Budget  2019 test suivant P.Del'!uktmp</f>
        <v>0</v>
      </c>
      <c r="AF13" s="33">
        <f ca="1">M13/yield/'Budget  2019 test suivant P.Del'!Cormam*'Budget  2019 test suivant P.Del'!uktmp</f>
        <v>0</v>
      </c>
      <c r="AG13" s="33">
        <f ca="1">N13/yield/'Budget  2019 test suivant P.Del'!Cormam*'Budget  2019 test suivant P.Del'!uktmp</f>
        <v>0</v>
      </c>
      <c r="AH13" s="33">
        <f ca="1">O13/yield/'Budget  2019 test suivant P.Del'!Cormam*'Budget  2019 test suivant P.Del'!uktmp</f>
        <v>0</v>
      </c>
      <c r="AI13" s="33">
        <f ca="1">P13/yield/'Budget  2019 test suivant P.Del'!Cormam*'Budget  2019 test suivant P.Del'!uktmp</f>
        <v>0</v>
      </c>
      <c r="AJ13" s="33">
        <f ca="1">Q13/yield/'Budget  2019 test suivant P.Del'!Cormam*'Budget  2019 test suivant P.Del'!uktmp</f>
        <v>0</v>
      </c>
      <c r="AK13" s="33">
        <f ca="1">R13/yield/'Budget  2019 test suivant P.Del'!Cormam*'Budget  2019 test suivant P.Del'!uktmp</f>
        <v>0</v>
      </c>
      <c r="AL13" s="33">
        <f ca="1">S13/yield/'Budget  2019 test suivant P.Del'!Cormam*'Budget  2019 test suivant P.Del'!uktmp</f>
        <v>0</v>
      </c>
      <c r="AM13" s="47"/>
      <c r="AN13" s="33">
        <f ca="1">H13/'Budget  2019 test suivant P.Del'!yield/'Budget  2019 test suivant P.Del'!Cormam*'Budget  2019 test suivant P.Del'!ecoti</f>
        <v>388.44086021505376</v>
      </c>
      <c r="AO13" s="33">
        <f ca="1">J13/'Budget  2019 test suivant P.Del'!yield/'Budget  2019 test suivant P.Del'!Cormam*'Budget  2019 test suivant P.Del'!ecoti</f>
        <v>157.89473684210526</v>
      </c>
      <c r="AP13" s="48">
        <f t="shared" ca="1" si="9"/>
        <v>2289.4736842105262</v>
      </c>
      <c r="AQ13" s="33">
        <f ca="1">K13/'Budget  2019 test suivant P.Del'!yield/'Budget  2019 test suivant P.Del'!Cormam*'Budget  2019 test suivant P.Del'!ecoti</f>
        <v>153.06122448979593</v>
      </c>
      <c r="AR13" s="33">
        <f ca="1">L13/'Budget  2019 test suivant P.Del'!yield/'Budget  2019 test suivant P.Del'!Cormam*'Budget  2019 test suivant P.Del'!ecoti</f>
        <v>150</v>
      </c>
      <c r="AS13" s="33">
        <f ca="1">M13/'Budget  2019 test suivant P.Del'!yield/'Budget  2019 test suivant P.Del'!Cormam*'Budget  2019 test suivant P.Del'!ecoti</f>
        <v>150</v>
      </c>
      <c r="AT13" s="49">
        <f ca="1">N13/'Budget  2019 test suivant P.Del'!yield/'Budget  2019 test suivant P.Del'!Cormam*'Budget  2019 test suivant P.Del'!ecoti</f>
        <v>150</v>
      </c>
      <c r="AU13" s="41">
        <f>Z13</f>
        <v>14.5</v>
      </c>
      <c r="AV13" s="42">
        <f t="shared" ca="1" si="4"/>
        <v>2175</v>
      </c>
      <c r="AW13" s="57">
        <v>15.1</v>
      </c>
      <c r="AX13" s="50">
        <v>2020</v>
      </c>
      <c r="AY13" s="42">
        <f t="shared" ca="1" si="5"/>
        <v>2265</v>
      </c>
      <c r="AZ13" s="33">
        <f ca="1">O13/'Budget  2019 test suivant P.Del'!yield/'Budget  2019 test suivant P.Del'!Cormam*'Budget  2019 test suivant P.Del'!ecoti</f>
        <v>150</v>
      </c>
      <c r="BA13" s="33">
        <f ca="1">P13/'Budget  2019 test suivant P.Del'!yield/'Budget  2019 test suivant P.Del'!Cormam*'Budget  2019 test suivant P.Del'!ecoti</f>
        <v>150</v>
      </c>
      <c r="BB13" s="33">
        <f ca="1">Q13/'Budget  2019 test suivant P.Del'!yield/'Budget  2019 test suivant P.Del'!Cormam*'Budget  2019 test suivant P.Del'!ecoti</f>
        <v>150</v>
      </c>
      <c r="BC13" s="33">
        <f ca="1">R13/'Budget  2019 test suivant P.Del'!yield/'Budget  2019 test suivant P.Del'!Cormam*'Budget  2019 test suivant P.Del'!ecoti</f>
        <v>125</v>
      </c>
      <c r="BD13" s="33">
        <f ca="1">S13/'Budget  2019 test suivant P.Del'!yield/'Budget  2019 test suivant P.Del'!Cormam*'Budget  2019 test suivant P.Del'!ecoti</f>
        <v>87.5</v>
      </c>
    </row>
    <row r="14" spans="1:56" ht="21" customHeight="1">
      <c r="A14" s="45" t="s">
        <v>45</v>
      </c>
      <c r="C14" s="21" t="s">
        <v>74</v>
      </c>
      <c r="D14" s="21" t="s">
        <v>75</v>
      </c>
      <c r="E14" s="15" t="s">
        <v>42</v>
      </c>
      <c r="F14" s="15">
        <v>3</v>
      </c>
      <c r="G14" s="32"/>
      <c r="H14" s="33"/>
      <c r="I14" s="33">
        <v>19</v>
      </c>
      <c r="J14" s="33">
        <v>50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f t="shared" si="8"/>
        <v>0</v>
      </c>
      <c r="R14" s="33">
        <f t="shared" ref="R14:S25" si="11">Q14</f>
        <v>0</v>
      </c>
      <c r="S14" s="33">
        <f t="shared" si="11"/>
        <v>0</v>
      </c>
      <c r="T14" s="38"/>
      <c r="U14" s="20">
        <v>1</v>
      </c>
      <c r="V14" s="36">
        <v>1</v>
      </c>
      <c r="W14" s="36">
        <f t="shared" si="0"/>
        <v>0</v>
      </c>
      <c r="X14" s="27">
        <f t="shared" si="1"/>
        <v>1</v>
      </c>
      <c r="Y14" s="20">
        <v>11</v>
      </c>
      <c r="Z14" s="37"/>
      <c r="AA14" s="38"/>
      <c r="AB14" s="33">
        <f ca="1">H14/yield/'Budget  2019 test suivant P.Del'!Cormam*'Budget  2019 test suivant P.Del'!uktmp</f>
        <v>0</v>
      </c>
      <c r="AC14" s="33">
        <f ca="1">J14/yield/'Budget  2019 test suivant P.Del'!Cormam*'Budget  2019 test suivant P.Del'!uktmp</f>
        <v>52.631578947368425</v>
      </c>
      <c r="AD14" s="33">
        <f ca="1">K14/yield/'Budget  2019 test suivant P.Del'!Cormam*'Budget  2019 test suivant P.Del'!uktmp</f>
        <v>0</v>
      </c>
      <c r="AE14" s="33">
        <f ca="1">L14/yield/'Budget  2019 test suivant P.Del'!Cormam*'Budget  2019 test suivant P.Del'!uktmp</f>
        <v>0</v>
      </c>
      <c r="AF14" s="33">
        <f ca="1">M14/yield/'Budget  2019 test suivant P.Del'!Cormam*'Budget  2019 test suivant P.Del'!uktmp</f>
        <v>0</v>
      </c>
      <c r="AG14" s="33">
        <f ca="1">N14/yield/'Budget  2019 test suivant P.Del'!Cormam*'Budget  2019 test suivant P.Del'!uktmp</f>
        <v>0</v>
      </c>
      <c r="AH14" s="33">
        <f ca="1">O14/yield/'Budget  2019 test suivant P.Del'!Cormam*'Budget  2019 test suivant P.Del'!uktmp</f>
        <v>0</v>
      </c>
      <c r="AI14" s="33">
        <f ca="1">P14/yield/'Budget  2019 test suivant P.Del'!Cormam*'Budget  2019 test suivant P.Del'!uktmp</f>
        <v>0</v>
      </c>
      <c r="AJ14" s="33">
        <f ca="1">Q14/yield/'Budget  2019 test suivant P.Del'!Cormam*'Budget  2019 test suivant P.Del'!uktmp</f>
        <v>0</v>
      </c>
      <c r="AK14" s="33">
        <f ca="1">R14/yield/'Budget  2019 test suivant P.Del'!Cormam*'Budget  2019 test suivant P.Del'!uktmp</f>
        <v>0</v>
      </c>
      <c r="AL14" s="33">
        <f ca="1">S14/yield/'Budget  2019 test suivant P.Del'!Cormam*'Budget  2019 test suivant P.Del'!uktmp</f>
        <v>0</v>
      </c>
      <c r="AM14" s="39"/>
      <c r="AN14" s="38">
        <f ca="1">H14/'Budget  2019 test suivant P.Del'!yield/'Budget  2019 test suivant P.Del'!Cormam*'Budget  2019 test suivant P.Del'!ecoti</f>
        <v>0</v>
      </c>
      <c r="AO14" s="38">
        <f ca="1">J14/'Budget  2019 test suivant P.Del'!yield/'Budget  2019 test suivant P.Del'!Cormam*'Budget  2019 test suivant P.Del'!ecoti</f>
        <v>0</v>
      </c>
      <c r="AP14" s="48">
        <f t="shared" ca="1" si="9"/>
        <v>0</v>
      </c>
      <c r="AQ14" s="38">
        <f ca="1">K14/'Budget  2019 test suivant P.Del'!yield/'Budget  2019 test suivant P.Del'!Cormam*'Budget  2019 test suivant P.Del'!ecoti</f>
        <v>0</v>
      </c>
      <c r="AR14" s="38">
        <f ca="1">L14/'Budget  2019 test suivant P.Del'!yield/'Budget  2019 test suivant P.Del'!Cormam*'Budget  2019 test suivant P.Del'!ecoti</f>
        <v>0</v>
      </c>
      <c r="AS14" s="38">
        <f ca="1">M14/'Budget  2019 test suivant P.Del'!yield/'Budget  2019 test suivant P.Del'!Cormam*'Budget  2019 test suivant P.Del'!ecoti</f>
        <v>0</v>
      </c>
      <c r="AT14" s="40">
        <f ca="1">N14/'Budget  2019 test suivant P.Del'!yield/'Budget  2019 test suivant P.Del'!Cormam*'Budget  2019 test suivant P.Del'!ecoti</f>
        <v>0</v>
      </c>
      <c r="AU14" s="41">
        <f>Z14</f>
        <v>0</v>
      </c>
      <c r="AV14" s="42">
        <f t="shared" ca="1" si="4"/>
        <v>0</v>
      </c>
      <c r="AW14" s="41">
        <f>AU14</f>
        <v>0</v>
      </c>
      <c r="AX14" s="50" t="s">
        <v>47</v>
      </c>
      <c r="AY14" s="42">
        <f t="shared" ca="1" si="5"/>
        <v>0</v>
      </c>
      <c r="AZ14" s="38">
        <f ca="1">O14/'Budget  2019 test suivant P.Del'!yield/'Budget  2019 test suivant P.Del'!Cormam*'Budget  2019 test suivant P.Del'!ecoti</f>
        <v>0</v>
      </c>
      <c r="BA14" s="38">
        <f ca="1">P14/'Budget  2019 test suivant P.Del'!yield/'Budget  2019 test suivant P.Del'!Cormam*'Budget  2019 test suivant P.Del'!ecoti</f>
        <v>0</v>
      </c>
      <c r="BB14" s="38">
        <f ca="1">Q14/'Budget  2019 test suivant P.Del'!yield/'Budget  2019 test suivant P.Del'!Cormam*'Budget  2019 test suivant P.Del'!ecoti</f>
        <v>0</v>
      </c>
      <c r="BC14" s="38">
        <f ca="1">R14/'Budget  2019 test suivant P.Del'!yield/'Budget  2019 test suivant P.Del'!Cormam*'Budget  2019 test suivant P.Del'!ecoti</f>
        <v>0</v>
      </c>
      <c r="BD14" s="38">
        <f ca="1">S14/'Budget  2019 test suivant P.Del'!yield/'Budget  2019 test suivant P.Del'!Cormam*'Budget  2019 test suivant P.Del'!ecoti</f>
        <v>0</v>
      </c>
    </row>
    <row r="15" spans="1:56" ht="21" customHeight="1">
      <c r="A15" s="51"/>
      <c r="B15" s="65"/>
      <c r="C15" s="21" t="s">
        <v>78</v>
      </c>
      <c r="D15" s="21" t="s">
        <v>75</v>
      </c>
      <c r="E15" s="15" t="s">
        <v>42</v>
      </c>
      <c r="F15" s="15">
        <v>3</v>
      </c>
      <c r="G15" s="32">
        <v>0</v>
      </c>
      <c r="H15" s="33">
        <f>G15</f>
        <v>0</v>
      </c>
      <c r="I15" s="33"/>
      <c r="J15" s="33">
        <v>100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f t="shared" si="8"/>
        <v>0</v>
      </c>
      <c r="R15" s="33">
        <f t="shared" si="11"/>
        <v>0</v>
      </c>
      <c r="S15" s="33">
        <f t="shared" si="11"/>
        <v>0</v>
      </c>
      <c r="U15" s="20">
        <v>0.8</v>
      </c>
      <c r="V15" s="36">
        <v>1</v>
      </c>
      <c r="W15" s="36">
        <f t="shared" si="0"/>
        <v>0</v>
      </c>
      <c r="X15" s="27">
        <f t="shared" si="1"/>
        <v>1</v>
      </c>
      <c r="Y15" s="20">
        <v>16</v>
      </c>
      <c r="Z15" s="66"/>
      <c r="AA15" s="38"/>
      <c r="AB15" s="33">
        <f ca="1">H15/yield/'Budget  2019 test suivant P.Del'!Cormam*'Budget  2019 test suivant P.Del'!uktmp</f>
        <v>0</v>
      </c>
      <c r="AC15" s="33">
        <f ca="1">J15/yield/'Budget  2019 test suivant P.Del'!Cormam*'Budget  2019 test suivant P.Del'!uktmp</f>
        <v>131.57894736842107</v>
      </c>
      <c r="AD15" s="33">
        <f ca="1">K15/yield/'Budget  2019 test suivant P.Del'!Cormam*'Budget  2019 test suivant P.Del'!uktmp</f>
        <v>0</v>
      </c>
      <c r="AE15" s="33">
        <f ca="1">L15/yield/'Budget  2019 test suivant P.Del'!Cormam*'Budget  2019 test suivant P.Del'!uktmp</f>
        <v>0</v>
      </c>
      <c r="AF15" s="33">
        <f ca="1">M15/yield/'Budget  2019 test suivant P.Del'!Cormam*'Budget  2019 test suivant P.Del'!uktmp</f>
        <v>0</v>
      </c>
      <c r="AG15" s="33">
        <f ca="1">N15/yield/'Budget  2019 test suivant P.Del'!Cormam*'Budget  2019 test suivant P.Del'!uktmp</f>
        <v>0</v>
      </c>
      <c r="AH15" s="33">
        <f ca="1">O15/yield/'Budget  2019 test suivant P.Del'!Cormam*'Budget  2019 test suivant P.Del'!uktmp</f>
        <v>0</v>
      </c>
      <c r="AI15" s="33">
        <f ca="1">P15/yield/'Budget  2019 test suivant P.Del'!Cormam*'Budget  2019 test suivant P.Del'!uktmp</f>
        <v>0</v>
      </c>
      <c r="AJ15" s="33">
        <f ca="1">Q15/yield/'Budget  2019 test suivant P.Del'!Cormam*'Budget  2019 test suivant P.Del'!uktmp</f>
        <v>0</v>
      </c>
      <c r="AK15" s="33">
        <f ca="1">R15/yield/'Budget  2019 test suivant P.Del'!Cormam*'Budget  2019 test suivant P.Del'!uktmp</f>
        <v>0</v>
      </c>
      <c r="AL15" s="33">
        <f ca="1">S15/yield/'Budget  2019 test suivant P.Del'!Cormam*'Budget  2019 test suivant P.Del'!uktmp</f>
        <v>0</v>
      </c>
      <c r="AM15" s="39"/>
      <c r="AN15" s="38">
        <f ca="1">H15/'Budget  2019 test suivant P.Del'!yield/'Budget  2019 test suivant P.Del'!Cormam*'Budget  2019 test suivant P.Del'!ecoti</f>
        <v>0</v>
      </c>
      <c r="AO15" s="38">
        <f ca="1">J15/'Budget  2019 test suivant P.Del'!yield/'Budget  2019 test suivant P.Del'!Cormam*'Budget  2019 test suivant P.Del'!ecoti</f>
        <v>0</v>
      </c>
      <c r="AP15" s="48">
        <f t="shared" ca="1" si="9"/>
        <v>0</v>
      </c>
      <c r="AQ15" s="38">
        <f ca="1">K15/'Budget  2019 test suivant P.Del'!yield/'Budget  2019 test suivant P.Del'!Cormam*'Budget  2019 test suivant P.Del'!ecoti</f>
        <v>0</v>
      </c>
      <c r="AR15" s="38">
        <f ca="1">L15/'Budget  2019 test suivant P.Del'!yield/'Budget  2019 test suivant P.Del'!Cormam*'Budget  2019 test suivant P.Del'!ecoti</f>
        <v>0</v>
      </c>
      <c r="AS15" s="38">
        <f ca="1">M15/'Budget  2019 test suivant P.Del'!yield/'Budget  2019 test suivant P.Del'!Cormam*'Budget  2019 test suivant P.Del'!ecoti</f>
        <v>0</v>
      </c>
      <c r="AT15" s="40">
        <f ca="1">N15/'Budget  2019 test suivant P.Del'!yield/'Budget  2019 test suivant P.Del'!Cormam*'Budget  2019 test suivant P.Del'!ecoti</f>
        <v>0</v>
      </c>
      <c r="AU15" s="41">
        <f>Z15</f>
        <v>0</v>
      </c>
      <c r="AV15" s="42">
        <f t="shared" ca="1" si="4"/>
        <v>0</v>
      </c>
      <c r="AW15" s="41">
        <f>AU15</f>
        <v>0</v>
      </c>
      <c r="AX15" s="50" t="s">
        <v>47</v>
      </c>
      <c r="AY15" s="42">
        <f t="shared" ca="1" si="5"/>
        <v>0</v>
      </c>
      <c r="AZ15" s="38">
        <f ca="1">O15/'Budget  2019 test suivant P.Del'!yield/'Budget  2019 test suivant P.Del'!Cormam*'Budget  2019 test suivant P.Del'!ecoti</f>
        <v>0</v>
      </c>
      <c r="BA15" s="38">
        <f ca="1">P15/'Budget  2019 test suivant P.Del'!yield/'Budget  2019 test suivant P.Del'!Cormam*'Budget  2019 test suivant P.Del'!ecoti</f>
        <v>0</v>
      </c>
      <c r="BB15" s="38">
        <f ca="1">Q15/'Budget  2019 test suivant P.Del'!yield/'Budget  2019 test suivant P.Del'!Cormam*'Budget  2019 test suivant P.Del'!ecoti</f>
        <v>0</v>
      </c>
      <c r="BC15" s="38">
        <f ca="1">R15/'Budget  2019 test suivant P.Del'!yield/'Budget  2019 test suivant P.Del'!Cormam*'Budget  2019 test suivant P.Del'!ecoti</f>
        <v>0</v>
      </c>
      <c r="BD15" s="38">
        <f ca="1">S15/'Budget  2019 test suivant P.Del'!yield/'Budget  2019 test suivant P.Del'!Cormam*'Budget  2019 test suivant P.Del'!ecoti</f>
        <v>0</v>
      </c>
    </row>
    <row r="16" spans="1:56" ht="21" customHeight="1">
      <c r="A16" s="31"/>
      <c r="B16" s="56" t="s">
        <v>118</v>
      </c>
      <c r="C16" s="37" t="s">
        <v>66</v>
      </c>
      <c r="D16" s="37" t="s">
        <v>64</v>
      </c>
      <c r="E16" s="46" t="s">
        <v>42</v>
      </c>
      <c r="F16" s="46">
        <v>2</v>
      </c>
      <c r="G16" s="33">
        <v>0</v>
      </c>
      <c r="H16" s="33">
        <v>0</v>
      </c>
      <c r="I16" s="33"/>
      <c r="J16" s="33">
        <v>10</v>
      </c>
      <c r="K16" s="33">
        <v>10</v>
      </c>
      <c r="L16" s="33">
        <f>K16</f>
        <v>10</v>
      </c>
      <c r="M16" s="33">
        <f>L16</f>
        <v>10</v>
      </c>
      <c r="N16" s="33">
        <f>M16</f>
        <v>10</v>
      </c>
      <c r="O16" s="33">
        <f>N16</f>
        <v>10</v>
      </c>
      <c r="P16" s="33">
        <f>O16</f>
        <v>10</v>
      </c>
      <c r="Q16" s="33">
        <f t="shared" si="8"/>
        <v>10</v>
      </c>
      <c r="R16" s="33">
        <f t="shared" si="11"/>
        <v>10</v>
      </c>
      <c r="S16" s="33">
        <f t="shared" si="11"/>
        <v>10</v>
      </c>
      <c r="T16" s="20"/>
      <c r="U16" s="20">
        <v>0.8</v>
      </c>
      <c r="V16" s="36">
        <v>0</v>
      </c>
      <c r="W16" s="36">
        <f t="shared" si="0"/>
        <v>1</v>
      </c>
      <c r="X16" s="36">
        <f t="shared" si="1"/>
        <v>1</v>
      </c>
      <c r="Y16" s="20"/>
      <c r="Z16" s="37">
        <v>15.05</v>
      </c>
      <c r="AA16" s="33"/>
      <c r="AB16" s="33">
        <f ca="1">H16/yield/'Budget  2019 test suivant P.Del'!Cormam*'Budget  2019 test suivant P.Del'!uktmp</f>
        <v>0</v>
      </c>
      <c r="AC16" s="33">
        <f ca="1">J16/yield/'Budget  2019 test suivant P.Del'!Cormam*'Budget  2019 test suivant P.Del'!uktmp</f>
        <v>0</v>
      </c>
      <c r="AD16" s="33">
        <f ca="1">K16/yield/'Budget  2019 test suivant P.Del'!Cormam*'Budget  2019 test suivant P.Del'!uktmp</f>
        <v>0</v>
      </c>
      <c r="AE16" s="33">
        <f ca="1">L16/yield/'Budget  2019 test suivant P.Del'!Cormam*'Budget  2019 test suivant P.Del'!uktmp</f>
        <v>0</v>
      </c>
      <c r="AF16" s="33">
        <f ca="1">M16/yield/'Budget  2019 test suivant P.Del'!Cormam*'Budget  2019 test suivant P.Del'!uktmp</f>
        <v>0</v>
      </c>
      <c r="AG16" s="33">
        <f ca="1">N16/yield/'Budget  2019 test suivant P.Del'!Cormam*'Budget  2019 test suivant P.Del'!uktmp</f>
        <v>0</v>
      </c>
      <c r="AH16" s="33">
        <f ca="1">O16/yield/'Budget  2019 test suivant P.Del'!Cormam*'Budget  2019 test suivant P.Del'!uktmp</f>
        <v>0</v>
      </c>
      <c r="AI16" s="33">
        <f ca="1">P16/yield/'Budget  2019 test suivant P.Del'!Cormam*'Budget  2019 test suivant P.Del'!uktmp</f>
        <v>0</v>
      </c>
      <c r="AJ16" s="33">
        <f ca="1">Q16/yield/'Budget  2019 test suivant P.Del'!Cormam*'Budget  2019 test suivant P.Del'!uktmp</f>
        <v>0</v>
      </c>
      <c r="AK16" s="33">
        <f ca="1">R16/yield/'Budget  2019 test suivant P.Del'!Cormam*'Budget  2019 test suivant P.Del'!uktmp</f>
        <v>0</v>
      </c>
      <c r="AL16" s="33">
        <f ca="1">S16/yield/'Budget  2019 test suivant P.Del'!Cormam*'Budget  2019 test suivant P.Del'!uktmp</f>
        <v>0</v>
      </c>
      <c r="AM16" s="47"/>
      <c r="AN16" s="33">
        <f ca="1">H16/'Budget  2019 test suivant P.Del'!yield/'Budget  2019 test suivant P.Del'!Cormam*'Budget  2019 test suivant P.Del'!ecoti</f>
        <v>0</v>
      </c>
      <c r="AO16" s="33">
        <f ca="1">J16/'Budget  2019 test suivant P.Del'!yield/'Budget  2019 test suivant P.Del'!Cormam*'Budget  2019 test suivant P.Del'!ecoti</f>
        <v>13.157894736842106</v>
      </c>
      <c r="AP16" s="48">
        <f t="shared" ca="1" si="9"/>
        <v>198.0263157894737</v>
      </c>
      <c r="AQ16" s="33">
        <f ca="1">K16/'Budget  2019 test suivant P.Del'!yield/'Budget  2019 test suivant P.Del'!Cormam*'Budget  2019 test suivant P.Del'!ecoti</f>
        <v>12.755102040816327</v>
      </c>
      <c r="AR16" s="33">
        <f ca="1">L16/'Budget  2019 test suivant P.Del'!yield/'Budget  2019 test suivant P.Del'!Cormam*'Budget  2019 test suivant P.Del'!ecoti</f>
        <v>12.5</v>
      </c>
      <c r="AS16" s="33">
        <f ca="1">M16/'Budget  2019 test suivant P.Del'!yield/'Budget  2019 test suivant P.Del'!Cormam*'Budget  2019 test suivant P.Del'!ecoti</f>
        <v>12.5</v>
      </c>
      <c r="AT16" s="49">
        <f ca="1">N16/'Budget  2019 test suivant P.Del'!yield/'Budget  2019 test suivant P.Del'!Cormam*'Budget  2019 test suivant P.Del'!ecoti</f>
        <v>12.5</v>
      </c>
      <c r="AU16" s="41">
        <f>Z16</f>
        <v>15.05</v>
      </c>
      <c r="AV16" s="42">
        <f t="shared" ca="1" si="4"/>
        <v>188.125</v>
      </c>
      <c r="AW16" s="57">
        <v>15.5</v>
      </c>
      <c r="AX16" s="50">
        <v>2021</v>
      </c>
      <c r="AY16" s="42">
        <f t="shared" ca="1" si="5"/>
        <v>193.75</v>
      </c>
      <c r="AZ16" s="33">
        <f ca="1">O16/'Budget  2019 test suivant P.Del'!yield/'Budget  2019 test suivant P.Del'!Cormam*'Budget  2019 test suivant P.Del'!ecoti</f>
        <v>12.5</v>
      </c>
      <c r="BA16" s="33">
        <f ca="1">P16/'Budget  2019 test suivant P.Del'!yield/'Budget  2019 test suivant P.Del'!Cormam*'Budget  2019 test suivant P.Del'!ecoti</f>
        <v>12.5</v>
      </c>
      <c r="BB16" s="33">
        <f ca="1">Q16/'Budget  2019 test suivant P.Del'!yield/'Budget  2019 test suivant P.Del'!Cormam*'Budget  2019 test suivant P.Del'!ecoti</f>
        <v>12.5</v>
      </c>
      <c r="BC16" s="33">
        <f ca="1">R16/'Budget  2019 test suivant P.Del'!yield/'Budget  2019 test suivant P.Del'!Cormam*'Budget  2019 test suivant P.Del'!ecoti</f>
        <v>12.5</v>
      </c>
      <c r="BD16" s="33">
        <f ca="1">S16/'Budget  2019 test suivant P.Del'!yield/'Budget  2019 test suivant P.Del'!Cormam*'Budget  2019 test suivant P.Del'!ecoti</f>
        <v>12.5</v>
      </c>
    </row>
    <row r="17" spans="1:56" s="20" customFormat="1" ht="15" customHeight="1">
      <c r="A17" s="54" t="s">
        <v>45</v>
      </c>
      <c r="B17" s="123" t="s">
        <v>64</v>
      </c>
      <c r="C17" s="37" t="s">
        <v>63</v>
      </c>
      <c r="D17" s="37" t="s">
        <v>64</v>
      </c>
      <c r="E17" s="46" t="s">
        <v>42</v>
      </c>
      <c r="F17" s="46">
        <v>3</v>
      </c>
      <c r="G17" s="33">
        <v>10</v>
      </c>
      <c r="H17" s="33">
        <v>6</v>
      </c>
      <c r="I17" s="33">
        <v>6</v>
      </c>
      <c r="J17" s="33">
        <v>0</v>
      </c>
      <c r="K17" s="33">
        <v>18</v>
      </c>
      <c r="L17" s="34">
        <v>76.179999999999993</v>
      </c>
      <c r="M17" s="55">
        <v>210.95999999999998</v>
      </c>
      <c r="N17" s="33">
        <v>281.27999999999997</v>
      </c>
      <c r="O17" s="33">
        <v>281.27999999999997</v>
      </c>
      <c r="P17" s="33">
        <v>281.27999999999997</v>
      </c>
      <c r="Q17" s="33">
        <f t="shared" si="8"/>
        <v>281.27999999999997</v>
      </c>
      <c r="R17" s="33">
        <f t="shared" si="11"/>
        <v>281.27999999999997</v>
      </c>
      <c r="S17" s="33">
        <f t="shared" si="11"/>
        <v>281.27999999999997</v>
      </c>
      <c r="T17" s="33"/>
      <c r="U17" s="20">
        <f>1/1.08</f>
        <v>0.92592592592592582</v>
      </c>
      <c r="V17" s="36">
        <v>0</v>
      </c>
      <c r="W17" s="36">
        <f t="shared" si="0"/>
        <v>1</v>
      </c>
      <c r="X17" s="36">
        <f t="shared" si="1"/>
        <v>1</v>
      </c>
      <c r="Z17" s="37"/>
      <c r="AA17" s="33"/>
      <c r="AB17" s="33">
        <f ca="1">H17/yield/'Budget  2019 test suivant P.Del'!Cormam*'Budget  2019 test suivant P.Del'!uktmp</f>
        <v>0</v>
      </c>
      <c r="AC17" s="33">
        <f ca="1">J17/yield/'Budget  2019 test suivant P.Del'!Cormam*'Budget  2019 test suivant P.Del'!uktmp</f>
        <v>0</v>
      </c>
      <c r="AD17" s="33">
        <f ca="1">K17/yield/'Budget  2019 test suivant P.Del'!Cormam*'Budget  2019 test suivant P.Del'!uktmp</f>
        <v>0</v>
      </c>
      <c r="AE17" s="33">
        <f ca="1">L17/yield/'Budget  2019 test suivant P.Del'!Cormam*'Budget  2019 test suivant P.Del'!uktmp</f>
        <v>0</v>
      </c>
      <c r="AF17" s="33">
        <f ca="1">M17/yield/'Budget  2019 test suivant P.Del'!Cormam*'Budget  2019 test suivant P.Del'!uktmp</f>
        <v>0</v>
      </c>
      <c r="AG17" s="33">
        <f ca="1">N17/yield/'Budget  2019 test suivant P.Del'!Cormam*'Budget  2019 test suivant P.Del'!uktmp</f>
        <v>0</v>
      </c>
      <c r="AH17" s="33">
        <f ca="1">O17/yield/'Budget  2019 test suivant P.Del'!Cormam*'Budget  2019 test suivant P.Del'!uktmp</f>
        <v>0</v>
      </c>
      <c r="AI17" s="33">
        <f ca="1">P17/yield/'Budget  2019 test suivant P.Del'!Cormam*'Budget  2019 test suivant P.Del'!uktmp</f>
        <v>0</v>
      </c>
      <c r="AJ17" s="33">
        <f ca="1">Q17/yield/'Budget  2019 test suivant P.Del'!Cormam*'Budget  2019 test suivant P.Del'!uktmp</f>
        <v>0</v>
      </c>
      <c r="AK17" s="33">
        <f ca="1">R17/yield/'Budget  2019 test suivant P.Del'!Cormam*'Budget  2019 test suivant P.Del'!uktmp</f>
        <v>0</v>
      </c>
      <c r="AL17" s="33">
        <f ca="1">S17/yield/'Budget  2019 test suivant P.Del'!Cormam*'Budget  2019 test suivant P.Del'!uktmp</f>
        <v>0</v>
      </c>
      <c r="AM17" s="47"/>
      <c r="AN17" s="33">
        <f ca="1">H17/'Budget  2019 test suivant P.Del'!yield/'Budget  2019 test suivant P.Del'!Cormam*'Budget  2019 test suivant P.Del'!ecoti</f>
        <v>6.967741935483871</v>
      </c>
      <c r="AO17" s="33">
        <f ca="1">J17/'Budget  2019 test suivant P.Del'!yield/'Budget  2019 test suivant P.Del'!Cormam*'Budget  2019 test suivant P.Del'!ecoti</f>
        <v>0</v>
      </c>
      <c r="AP17" s="33"/>
      <c r="AQ17" s="33">
        <f ca="1">K17/'Budget  2019 test suivant P.Del'!yield/'Budget  2019 test suivant P.Del'!Cormam*'Budget  2019 test suivant P.Del'!ecoti</f>
        <v>19.836734693877553</v>
      </c>
      <c r="AR17" s="33">
        <f ca="1">L17/'Budget  2019 test suivant P.Del'!yield/'Budget  2019 test suivant P.Del'!Cormam*'Budget  2019 test suivant P.Del'!ecoti</f>
        <v>82.2744</v>
      </c>
      <c r="AS17" s="33">
        <f ca="1">M17/'Budget  2019 test suivant P.Del'!yield/'Budget  2019 test suivant P.Del'!Cormam*'Budget  2019 test suivant P.Del'!ecoti</f>
        <v>227.83680000000001</v>
      </c>
      <c r="AT17" s="49">
        <f ca="1">N17/'Budget  2019 test suivant P.Del'!yield/'Budget  2019 test suivant P.Del'!Cormam*'Budget  2019 test suivant P.Del'!ecoti</f>
        <v>303.7824</v>
      </c>
      <c r="AU17" s="41">
        <v>16.7</v>
      </c>
      <c r="AV17" s="42">
        <f t="shared" ca="1" si="4"/>
        <v>5073.16608</v>
      </c>
      <c r="AW17" s="41">
        <f>AU17</f>
        <v>16.7</v>
      </c>
      <c r="AX17" s="50" t="s">
        <v>65</v>
      </c>
      <c r="AY17" s="42">
        <f t="shared" ca="1" si="5"/>
        <v>5073.16608</v>
      </c>
      <c r="AZ17" s="33">
        <f ca="1">O17/'Budget  2019 test suivant P.Del'!yield/'Budget  2019 test suivant P.Del'!Cormam*'Budget  2019 test suivant P.Del'!ecoti</f>
        <v>303.7824</v>
      </c>
      <c r="BA17" s="33">
        <f ca="1">P17/'Budget  2019 test suivant P.Del'!yield/'Budget  2019 test suivant P.Del'!Cormam*'Budget  2019 test suivant P.Del'!ecoti</f>
        <v>303.7824</v>
      </c>
      <c r="BB17" s="33">
        <f ca="1">Q17/'Budget  2019 test suivant P.Del'!yield/'Budget  2019 test suivant P.Del'!Cormam*'Budget  2019 test suivant P.Del'!ecoti</f>
        <v>303.7824</v>
      </c>
      <c r="BC17" s="33">
        <f ca="1">R17/'Budget  2019 test suivant P.Del'!yield/'Budget  2019 test suivant P.Del'!Cormam*'Budget  2019 test suivant P.Del'!ecoti</f>
        <v>303.7824</v>
      </c>
      <c r="BD17" s="33">
        <f ca="1">S17/'Budget  2019 test suivant P.Del'!yield/'Budget  2019 test suivant P.Del'!Cormam*'Budget  2019 test suivant P.Del'!ecoti</f>
        <v>303.7824</v>
      </c>
    </row>
    <row r="18" spans="1:56" s="20" customFormat="1" ht="15" customHeight="1">
      <c r="A18" s="52" t="s">
        <v>45</v>
      </c>
      <c r="B18" s="1"/>
      <c r="C18" s="21" t="s">
        <v>87</v>
      </c>
      <c r="D18" s="21" t="s">
        <v>88</v>
      </c>
      <c r="E18" s="15" t="s">
        <v>42</v>
      </c>
      <c r="F18" s="15">
        <v>4</v>
      </c>
      <c r="G18" s="32">
        <v>0</v>
      </c>
      <c r="H18" s="33">
        <f>G18</f>
        <v>0</v>
      </c>
      <c r="I18" s="33"/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f t="shared" si="8"/>
        <v>0</v>
      </c>
      <c r="R18" s="33">
        <f t="shared" si="11"/>
        <v>0</v>
      </c>
      <c r="S18" s="33">
        <f t="shared" si="11"/>
        <v>0</v>
      </c>
      <c r="T18" s="1"/>
      <c r="U18" s="20">
        <v>0.8</v>
      </c>
      <c r="V18" s="36">
        <v>0</v>
      </c>
      <c r="W18" s="36">
        <f t="shared" si="0"/>
        <v>1</v>
      </c>
      <c r="X18" s="27">
        <f t="shared" si="1"/>
        <v>1</v>
      </c>
      <c r="Y18" s="68">
        <v>17.2</v>
      </c>
      <c r="Z18" s="69"/>
      <c r="AA18" s="38"/>
      <c r="AB18" s="33">
        <f>-AN18</f>
        <v>253</v>
      </c>
      <c r="AC18" s="33" t="e">
        <f>-AO18</f>
        <v>#REF!</v>
      </c>
      <c r="AD18" s="33">
        <f ca="1">-AQ18</f>
        <v>0</v>
      </c>
      <c r="AE18" s="33">
        <f ca="1">-AR18</f>
        <v>0</v>
      </c>
      <c r="AF18" s="33">
        <f ca="1">M18/yield/'Budget  2019 test suivant P.Del'!Cormam*'Budget  2019 test suivant P.Del'!uktmp</f>
        <v>0</v>
      </c>
      <c r="AG18" s="33">
        <f ca="1">N18/yield/'Budget  2019 test suivant P.Del'!Cormam*'Budget  2019 test suivant P.Del'!uktmp</f>
        <v>0</v>
      </c>
      <c r="AH18" s="33">
        <f ca="1">O18/yield/'Budget  2019 test suivant P.Del'!Cormam*'Budget  2019 test suivant P.Del'!uktmp</f>
        <v>0</v>
      </c>
      <c r="AI18" s="33">
        <f ca="1">P18/yield/'Budget  2019 test suivant P.Del'!Cormam*'Budget  2019 test suivant P.Del'!uktmp</f>
        <v>0</v>
      </c>
      <c r="AJ18" s="33">
        <f ca="1">Q18/yield/'Budget  2019 test suivant P.Del'!Cormam*'Budget  2019 test suivant P.Del'!uktmp</f>
        <v>0</v>
      </c>
      <c r="AK18" s="33">
        <f ca="1">R18/yield/'Budget  2019 test suivant P.Del'!Cormam*'Budget  2019 test suivant P.Del'!uktmp</f>
        <v>0</v>
      </c>
      <c r="AL18" s="33">
        <f ca="1">S18/yield/'Budget  2019 test suivant P.Del'!Cormam*'Budget  2019 test suivant P.Del'!uktmp</f>
        <v>0</v>
      </c>
      <c r="AM18" s="39"/>
      <c r="AN18" s="1">
        <f>-120-7-6-100-20</f>
        <v>-253</v>
      </c>
      <c r="AO18" s="70" t="e">
        <f>-#REF!*0.36-#REF!*0</f>
        <v>#REF!</v>
      </c>
      <c r="AP18" s="48" t="e">
        <f>AO18*#REF!</f>
        <v>#REF!</v>
      </c>
      <c r="AQ18" s="38">
        <f ca="1">K18/'Budget  2019 test suivant P.Del'!yield/'Budget  2019 test suivant P.Del'!Cormam*'Budget  2019 test suivant P.Del'!ecoti</f>
        <v>0</v>
      </c>
      <c r="AR18" s="38">
        <f ca="1">L18/'Budget  2019 test suivant P.Del'!yield/'Budget  2019 test suivant P.Del'!Cormam*'Budget  2019 test suivant P.Del'!ecoti</f>
        <v>0</v>
      </c>
      <c r="AS18" s="38">
        <f ca="1">M18/'Budget  2019 test suivant P.Del'!yield/'Budget  2019 test suivant P.Del'!Cormam*'Budget  2019 test suivant P.Del'!ecoti</f>
        <v>0</v>
      </c>
      <c r="AT18" s="40">
        <f ca="1">N18/'Budget  2019 test suivant P.Del'!yield/'Budget  2019 test suivant P.Del'!Cormam*'Budget  2019 test suivant P.Del'!ecoti</f>
        <v>0</v>
      </c>
      <c r="AU18" s="41">
        <f t="shared" ref="AU18:AU37" si="12">Z18</f>
        <v>0</v>
      </c>
      <c r="AV18" s="42">
        <f t="shared" ca="1" si="4"/>
        <v>0</v>
      </c>
      <c r="AW18" s="41">
        <f>AU18</f>
        <v>0</v>
      </c>
      <c r="AX18" s="44"/>
      <c r="AY18" s="42">
        <f t="shared" ca="1" si="5"/>
        <v>0</v>
      </c>
      <c r="AZ18" s="38">
        <f ca="1">O18/'Budget  2019 test suivant P.Del'!yield/'Budget  2019 test suivant P.Del'!Cormam*'Budget  2019 test suivant P.Del'!ecoti</f>
        <v>0</v>
      </c>
      <c r="BA18" s="38">
        <f ca="1">P18/'Budget  2019 test suivant P.Del'!yield/'Budget  2019 test suivant P.Del'!Cormam*'Budget  2019 test suivant P.Del'!ecoti</f>
        <v>0</v>
      </c>
      <c r="BB18" s="38">
        <f ca="1">Q18/'Budget  2019 test suivant P.Del'!yield/'Budget  2019 test suivant P.Del'!Cormam*'Budget  2019 test suivant P.Del'!ecoti</f>
        <v>0</v>
      </c>
      <c r="BC18" s="38">
        <f ca="1">R18/'Budget  2019 test suivant P.Del'!yield/'Budget  2019 test suivant P.Del'!Cormam*'Budget  2019 test suivant P.Del'!ecoti</f>
        <v>0</v>
      </c>
      <c r="BD18" s="38">
        <f ca="1">S18/'Budget  2019 test suivant P.Del'!yield/'Budget  2019 test suivant P.Del'!Cormam*'Budget  2019 test suivant P.Del'!ecoti</f>
        <v>0</v>
      </c>
    </row>
    <row r="19" spans="1:56" ht="21">
      <c r="A19" s="31"/>
      <c r="C19" s="21" t="s">
        <v>56</v>
      </c>
      <c r="D19" s="21" t="s">
        <v>41</v>
      </c>
      <c r="E19" s="15" t="s">
        <v>42</v>
      </c>
      <c r="F19" s="15">
        <v>2</v>
      </c>
      <c r="G19" s="32">
        <v>12</v>
      </c>
      <c r="H19" s="33">
        <v>12</v>
      </c>
      <c r="I19" s="33">
        <v>0</v>
      </c>
      <c r="J19" s="33">
        <v>8</v>
      </c>
      <c r="K19" s="33">
        <v>8</v>
      </c>
      <c r="L19" s="34">
        <v>8</v>
      </c>
      <c r="M19" s="33">
        <v>8</v>
      </c>
      <c r="N19" s="33">
        <v>8</v>
      </c>
      <c r="O19" s="33">
        <v>8</v>
      </c>
      <c r="P19" s="33">
        <v>8</v>
      </c>
      <c r="Q19" s="33">
        <f t="shared" si="8"/>
        <v>8</v>
      </c>
      <c r="R19" s="33">
        <f t="shared" si="11"/>
        <v>8</v>
      </c>
      <c r="S19" s="33">
        <f t="shared" si="11"/>
        <v>8</v>
      </c>
      <c r="U19" s="20">
        <f>1/1.3</f>
        <v>0.76923076923076916</v>
      </c>
      <c r="V19" s="36">
        <v>1</v>
      </c>
      <c r="W19" s="36">
        <f t="shared" si="0"/>
        <v>0</v>
      </c>
      <c r="X19" s="27">
        <f t="shared" si="1"/>
        <v>1</v>
      </c>
      <c r="Y19" s="20">
        <v>17.2</v>
      </c>
      <c r="Z19" s="37"/>
      <c r="AA19" s="38"/>
      <c r="AB19" s="33">
        <f ca="1">H19/yield/'Budget  2019 test suivant P.Del'!Cormam*'Budget  2019 test suivant P.Del'!uktmp</f>
        <v>16.774193548387096</v>
      </c>
      <c r="AC19" s="33">
        <f ca="1">J19/yield/'Budget  2019 test suivant P.Del'!Cormam*'Budget  2019 test suivant P.Del'!uktmp</f>
        <v>10.947368421052632</v>
      </c>
      <c r="AD19" s="33">
        <f ca="1">K19/yield/'Budget  2019 test suivant P.Del'!Cormam*'Budget  2019 test suivant P.Del'!uktmp</f>
        <v>10.612244897959185</v>
      </c>
      <c r="AE19" s="33">
        <f ca="1">L19/yield/'Budget  2019 test suivant P.Del'!Cormam*'Budget  2019 test suivant P.Del'!uktmp</f>
        <v>10.4</v>
      </c>
      <c r="AF19" s="33">
        <f ca="1">M19/yield/'Budget  2019 test suivant P.Del'!Cormam*'Budget  2019 test suivant P.Del'!uktmp</f>
        <v>10.4</v>
      </c>
      <c r="AG19" s="33">
        <f ca="1">N19/yield/'Budget  2019 test suivant P.Del'!Cormam*'Budget  2019 test suivant P.Del'!uktmp</f>
        <v>10.4</v>
      </c>
      <c r="AH19" s="33">
        <f ca="1">O19/yield/'Budget  2019 test suivant P.Del'!Cormam*'Budget  2019 test suivant P.Del'!uktmp</f>
        <v>10.4</v>
      </c>
      <c r="AI19" s="33">
        <f ca="1">P19/yield/'Budget  2019 test suivant P.Del'!Cormam*'Budget  2019 test suivant P.Del'!uktmp</f>
        <v>10.4</v>
      </c>
      <c r="AJ19" s="33">
        <f ca="1">Q19/yield/'Budget  2019 test suivant P.Del'!Cormam*'Budget  2019 test suivant P.Del'!uktmp</f>
        <v>10.4</v>
      </c>
      <c r="AK19" s="33">
        <f ca="1">R19/yield/'Budget  2019 test suivant P.Del'!Cormam*'Budget  2019 test suivant P.Del'!uktmp</f>
        <v>10.4</v>
      </c>
      <c r="AL19" s="33">
        <f ca="1">S19/yield/'Budget  2019 test suivant P.Del'!Cormam*'Budget  2019 test suivant P.Del'!uktmp</f>
        <v>10.4</v>
      </c>
      <c r="AM19" s="39"/>
      <c r="AN19" s="38">
        <f ca="1">H19/'Budget  2019 test suivant P.Del'!yield/'Budget  2019 test suivant P.Del'!Cormam*'Budget  2019 test suivant P.Del'!ecoti</f>
        <v>0</v>
      </c>
      <c r="AO19" s="38">
        <f ca="1">J19/'Budget  2019 test suivant P.Del'!yield/'Budget  2019 test suivant P.Del'!Cormam*'Budget  2019 test suivant P.Del'!ecoti</f>
        <v>0</v>
      </c>
      <c r="AP19" s="38"/>
      <c r="AQ19" s="38">
        <f ca="1">K19/'Budget  2019 test suivant P.Del'!yield/'Budget  2019 test suivant P.Del'!Cormam*'Budget  2019 test suivant P.Del'!ecoti</f>
        <v>0</v>
      </c>
      <c r="AR19" s="38">
        <f ca="1">L19/'Budget  2019 test suivant P.Del'!yield/'Budget  2019 test suivant P.Del'!Cormam*'Budget  2019 test suivant P.Del'!ecoti</f>
        <v>0</v>
      </c>
      <c r="AS19" s="38">
        <f ca="1">M19/'Budget  2019 test suivant P.Del'!yield/'Budget  2019 test suivant P.Del'!Cormam*'Budget  2019 test suivant P.Del'!ecoti</f>
        <v>0</v>
      </c>
      <c r="AT19" s="40">
        <f ca="1">N19/'Budget  2019 test suivant P.Del'!yield/'Budget  2019 test suivant P.Del'!Cormam*'Budget  2019 test suivant P.Del'!ecoti</f>
        <v>0</v>
      </c>
      <c r="AU19" s="41">
        <f t="shared" si="12"/>
        <v>0</v>
      </c>
      <c r="AV19" s="42">
        <f t="shared" ca="1" si="4"/>
        <v>0</v>
      </c>
      <c r="AW19" s="41">
        <f>AU19</f>
        <v>0</v>
      </c>
      <c r="AX19" s="50" t="s">
        <v>47</v>
      </c>
      <c r="AY19" s="42">
        <f t="shared" ca="1" si="5"/>
        <v>0</v>
      </c>
      <c r="AZ19" s="38">
        <f ca="1">O19/'Budget  2019 test suivant P.Del'!yield/'Budget  2019 test suivant P.Del'!Cormam*'Budget  2019 test suivant P.Del'!ecoti</f>
        <v>0</v>
      </c>
      <c r="BA19" s="38">
        <f ca="1">P19/'Budget  2019 test suivant P.Del'!yield/'Budget  2019 test suivant P.Del'!Cormam*'Budget  2019 test suivant P.Del'!ecoti</f>
        <v>0</v>
      </c>
      <c r="BB19" s="38">
        <f ca="1">Q19/'Budget  2019 test suivant P.Del'!yield/'Budget  2019 test suivant P.Del'!Cormam*'Budget  2019 test suivant P.Del'!ecoti</f>
        <v>0</v>
      </c>
      <c r="BC19" s="38">
        <f ca="1">R19/'Budget  2019 test suivant P.Del'!yield/'Budget  2019 test suivant P.Del'!Cormam*'Budget  2019 test suivant P.Del'!ecoti</f>
        <v>0</v>
      </c>
      <c r="BD19" s="38">
        <f ca="1">S19/'Budget  2019 test suivant P.Del'!yield/'Budget  2019 test suivant P.Del'!Cormam*'Budget  2019 test suivant P.Del'!ecoti</f>
        <v>0</v>
      </c>
    </row>
    <row r="20" spans="1:56" s="20" customFormat="1" ht="15" customHeight="1">
      <c r="A20" s="1"/>
      <c r="B20" s="124" t="s">
        <v>112</v>
      </c>
      <c r="C20" s="21" t="s">
        <v>40</v>
      </c>
      <c r="D20" s="21" t="s">
        <v>41</v>
      </c>
      <c r="E20" s="15" t="s">
        <v>42</v>
      </c>
      <c r="F20" s="15">
        <v>1</v>
      </c>
      <c r="G20" s="32">
        <v>1994</v>
      </c>
      <c r="H20" s="33">
        <f>2157.83715642273-H25</f>
        <v>2143.83715642273</v>
      </c>
      <c r="I20" s="33">
        <v>2341</v>
      </c>
      <c r="J20" s="33">
        <f>2059-J25</f>
        <v>2029</v>
      </c>
      <c r="K20" s="33">
        <v>2386</v>
      </c>
      <c r="L20" s="34">
        <v>2403</v>
      </c>
      <c r="M20" s="35">
        <v>2405</v>
      </c>
      <c r="N20" s="33">
        <f>M20</f>
        <v>2405</v>
      </c>
      <c r="O20" s="33">
        <f>N20</f>
        <v>2405</v>
      </c>
      <c r="P20" s="33">
        <f>O20</f>
        <v>2405</v>
      </c>
      <c r="Q20" s="33">
        <f t="shared" si="8"/>
        <v>2405</v>
      </c>
      <c r="R20" s="33">
        <f t="shared" si="11"/>
        <v>2405</v>
      </c>
      <c r="S20" s="33">
        <f t="shared" si="11"/>
        <v>2405</v>
      </c>
      <c r="T20" s="1"/>
      <c r="U20" s="20">
        <v>0.8</v>
      </c>
      <c r="V20" s="36">
        <v>1</v>
      </c>
      <c r="W20" s="36">
        <f t="shared" si="0"/>
        <v>0</v>
      </c>
      <c r="X20" s="27">
        <f t="shared" si="1"/>
        <v>1</v>
      </c>
      <c r="Y20" s="20">
        <v>19</v>
      </c>
      <c r="Z20" s="37"/>
      <c r="AA20" s="38"/>
      <c r="AB20" s="33">
        <f ca="1">H20/yield/'Budget  2019 test suivant P.Del'!Cormam*'Budget  2019 test suivant P.Del'!uktmp</f>
        <v>2881.5015543316258</v>
      </c>
      <c r="AC20" s="33">
        <f ca="1">J20/yield/'Budget  2019 test suivant P.Del'!Cormam*'Budget  2019 test suivant P.Del'!uktmp</f>
        <v>2669.7368421052633</v>
      </c>
      <c r="AD20" s="33">
        <f ca="1">K20/yield/'Budget  2019 test suivant P.Del'!Cormam*'Budget  2019 test suivant P.Del'!uktmp</f>
        <v>3043.3673469387754</v>
      </c>
      <c r="AE20" s="33">
        <f ca="1">L20/yield/'Budget  2019 test suivant P.Del'!Cormam*'Budget  2019 test suivant P.Del'!uktmp</f>
        <v>3003.75</v>
      </c>
      <c r="AF20" s="33">
        <f ca="1">M20/yield/'Budget  2019 test suivant P.Del'!Cormam*'Budget  2019 test suivant P.Del'!uktmp</f>
        <v>3006.25</v>
      </c>
      <c r="AG20" s="33">
        <f ca="1">N20/yield/'Budget  2019 test suivant P.Del'!Cormam*'Budget  2019 test suivant P.Del'!uktmp</f>
        <v>3006.25</v>
      </c>
      <c r="AH20" s="33">
        <f ca="1">O20/yield/'Budget  2019 test suivant P.Del'!Cormam*'Budget  2019 test suivant P.Del'!uktmp</f>
        <v>3006.25</v>
      </c>
      <c r="AI20" s="33">
        <f ca="1">P20/yield/'Budget  2019 test suivant P.Del'!Cormam*'Budget  2019 test suivant P.Del'!uktmp</f>
        <v>3006.25</v>
      </c>
      <c r="AJ20" s="33">
        <f ca="1">Q20/yield/'Budget  2019 test suivant P.Del'!Cormam*'Budget  2019 test suivant P.Del'!uktmp</f>
        <v>3006.25</v>
      </c>
      <c r="AK20" s="33">
        <f ca="1">R20/yield/'Budget  2019 test suivant P.Del'!Cormam*'Budget  2019 test suivant P.Del'!uktmp</f>
        <v>3006.25</v>
      </c>
      <c r="AL20" s="33">
        <f ca="1">S20/yield/'Budget  2019 test suivant P.Del'!Cormam*'Budget  2019 test suivant P.Del'!uktmp</f>
        <v>3006.25</v>
      </c>
      <c r="AM20" s="39"/>
      <c r="AN20" s="38">
        <f ca="1">H20/'Budget  2019 test suivant P.Del'!yield/'Budget  2019 test suivant P.Del'!Cormam*'Budget  2019 test suivant P.Del'!ecoti</f>
        <v>0</v>
      </c>
      <c r="AO20" s="38">
        <f ca="1">J20/'Budget  2019 test suivant P.Del'!yield/'Budget  2019 test suivant P.Del'!Cormam*'Budget  2019 test suivant P.Del'!ecoti</f>
        <v>0</v>
      </c>
      <c r="AP20" s="38"/>
      <c r="AQ20" s="38">
        <f ca="1">K20/'Budget  2019 test suivant P.Del'!yield/'Budget  2019 test suivant P.Del'!Cormam*'Budget  2019 test suivant P.Del'!ecoti</f>
        <v>0</v>
      </c>
      <c r="AR20" s="38">
        <f ca="1">L20/'Budget  2019 test suivant P.Del'!yield/'Budget  2019 test suivant P.Del'!Cormam*'Budget  2019 test suivant P.Del'!ecoti</f>
        <v>0</v>
      </c>
      <c r="AS20" s="38">
        <f ca="1">M20/'Budget  2019 test suivant P.Del'!yield/'Budget  2019 test suivant P.Del'!Cormam*'Budget  2019 test suivant P.Del'!ecoti</f>
        <v>0</v>
      </c>
      <c r="AT20" s="40">
        <f ca="1">N20/'Budget  2019 test suivant P.Del'!yield/'Budget  2019 test suivant P.Del'!Cormam*'Budget  2019 test suivant P.Del'!ecoti</f>
        <v>0</v>
      </c>
      <c r="AU20" s="41">
        <f t="shared" si="12"/>
        <v>0</v>
      </c>
      <c r="AV20" s="42"/>
      <c r="AW20" s="128"/>
      <c r="AX20" s="44"/>
      <c r="AY20" s="129"/>
      <c r="AZ20" s="38">
        <f ca="1">O20/'Budget  2019 test suivant P.Del'!yield/'Budget  2019 test suivant P.Del'!Cormam*'Budget  2019 test suivant P.Del'!ecoti</f>
        <v>0</v>
      </c>
      <c r="BA20" s="38">
        <f ca="1">P20/'Budget  2019 test suivant P.Del'!yield/'Budget  2019 test suivant P.Del'!Cormam*'Budget  2019 test suivant P.Del'!ecoti</f>
        <v>0</v>
      </c>
      <c r="BB20" s="38">
        <f ca="1">Q20/'Budget  2019 test suivant P.Del'!yield/'Budget  2019 test suivant P.Del'!Cormam*'Budget  2019 test suivant P.Del'!ecoti</f>
        <v>0</v>
      </c>
      <c r="BC20" s="38">
        <f ca="1">R20/'Budget  2019 test suivant P.Del'!yield/'Budget  2019 test suivant P.Del'!Cormam*'Budget  2019 test suivant P.Del'!ecoti</f>
        <v>0</v>
      </c>
      <c r="BD20" s="38">
        <f ca="1">S20/'Budget  2019 test suivant P.Del'!yield/'Budget  2019 test suivant P.Del'!Cormam*'Budget  2019 test suivant P.Del'!ecoti</f>
        <v>0</v>
      </c>
    </row>
    <row r="21" spans="1:56" s="20" customFormat="1" ht="15" customHeight="1">
      <c r="A21" s="46"/>
      <c r="B21" s="124" t="s">
        <v>112</v>
      </c>
      <c r="C21" s="21" t="s">
        <v>43</v>
      </c>
      <c r="D21" s="21" t="s">
        <v>41</v>
      </c>
      <c r="E21" s="15" t="s">
        <v>42</v>
      </c>
      <c r="F21" s="15">
        <v>1</v>
      </c>
      <c r="G21" s="32">
        <v>156</v>
      </c>
      <c r="H21" s="33">
        <v>55</v>
      </c>
      <c r="I21" s="33">
        <v>12</v>
      </c>
      <c r="J21" s="33">
        <v>55</v>
      </c>
      <c r="K21" s="33">
        <v>55</v>
      </c>
      <c r="L21" s="34">
        <v>55</v>
      </c>
      <c r="M21" s="35">
        <v>55</v>
      </c>
      <c r="N21" s="33">
        <v>55</v>
      </c>
      <c r="O21" s="33">
        <v>55</v>
      </c>
      <c r="P21" s="33">
        <v>55</v>
      </c>
      <c r="Q21" s="33">
        <f t="shared" si="8"/>
        <v>55</v>
      </c>
      <c r="R21" s="33">
        <f t="shared" si="11"/>
        <v>55</v>
      </c>
      <c r="S21" s="33">
        <f t="shared" si="11"/>
        <v>55</v>
      </c>
      <c r="T21" s="1"/>
      <c r="U21" s="20">
        <f>U20</f>
        <v>0.8</v>
      </c>
      <c r="V21" s="36">
        <v>1</v>
      </c>
      <c r="W21" s="36">
        <f t="shared" si="0"/>
        <v>0</v>
      </c>
      <c r="X21" s="27">
        <f t="shared" si="1"/>
        <v>1</v>
      </c>
      <c r="Y21" s="20">
        <v>19</v>
      </c>
      <c r="Z21" s="37"/>
      <c r="AA21" s="38"/>
      <c r="AB21" s="33">
        <f ca="1">H21/yield/'Budget  2019 test suivant P.Del'!Cormam*'Budget  2019 test suivant P.Del'!uktmp</f>
        <v>73.924731182795696</v>
      </c>
      <c r="AC21" s="33">
        <f ca="1">J21/yield/'Budget  2019 test suivant P.Del'!Cormam*'Budget  2019 test suivant P.Del'!uktmp</f>
        <v>72.368421052631589</v>
      </c>
      <c r="AD21" s="33">
        <f ca="1">K21/yield/'Budget  2019 test suivant P.Del'!Cormam*'Budget  2019 test suivant P.Del'!uktmp</f>
        <v>70.153061224489804</v>
      </c>
      <c r="AE21" s="33">
        <f ca="1">L21/yield/'Budget  2019 test suivant P.Del'!Cormam*'Budget  2019 test suivant P.Del'!uktmp</f>
        <v>68.75</v>
      </c>
      <c r="AF21" s="33">
        <f ca="1">M21/yield/'Budget  2019 test suivant P.Del'!Cormam*'Budget  2019 test suivant P.Del'!uktmp</f>
        <v>68.75</v>
      </c>
      <c r="AG21" s="33">
        <f ca="1">N21/yield/'Budget  2019 test suivant P.Del'!Cormam*'Budget  2019 test suivant P.Del'!uktmp</f>
        <v>68.75</v>
      </c>
      <c r="AH21" s="33">
        <f ca="1">O21/yield/'Budget  2019 test suivant P.Del'!Cormam*'Budget  2019 test suivant P.Del'!uktmp</f>
        <v>68.75</v>
      </c>
      <c r="AI21" s="33">
        <f ca="1">P21/yield/'Budget  2019 test suivant P.Del'!Cormam*'Budget  2019 test suivant P.Del'!uktmp</f>
        <v>68.75</v>
      </c>
      <c r="AJ21" s="33">
        <f ca="1">Q21/yield/'Budget  2019 test suivant P.Del'!Cormam*'Budget  2019 test suivant P.Del'!uktmp</f>
        <v>68.75</v>
      </c>
      <c r="AK21" s="33">
        <f ca="1">R21/yield/'Budget  2019 test suivant P.Del'!Cormam*'Budget  2019 test suivant P.Del'!uktmp</f>
        <v>68.75</v>
      </c>
      <c r="AL21" s="33">
        <f ca="1">S21/yield/'Budget  2019 test suivant P.Del'!Cormam*'Budget  2019 test suivant P.Del'!uktmp</f>
        <v>68.75</v>
      </c>
      <c r="AM21" s="39"/>
      <c r="AN21" s="38">
        <f ca="1">H21/'Budget  2019 test suivant P.Del'!yield/'Budget  2019 test suivant P.Del'!Cormam*'Budget  2019 test suivant P.Del'!ecoti</f>
        <v>0</v>
      </c>
      <c r="AO21" s="38">
        <f ca="1">J21/'Budget  2019 test suivant P.Del'!yield/'Budget  2019 test suivant P.Del'!Cormam*'Budget  2019 test suivant P.Del'!ecoti</f>
        <v>0</v>
      </c>
      <c r="AP21" s="38"/>
      <c r="AQ21" s="38">
        <f ca="1">K21/'Budget  2019 test suivant P.Del'!yield/'Budget  2019 test suivant P.Del'!Cormam*'Budget  2019 test suivant P.Del'!ecoti</f>
        <v>0</v>
      </c>
      <c r="AR21" s="38">
        <f ca="1">L21/'Budget  2019 test suivant P.Del'!yield/'Budget  2019 test suivant P.Del'!Cormam*'Budget  2019 test suivant P.Del'!ecoti</f>
        <v>0</v>
      </c>
      <c r="AS21" s="38">
        <f ca="1">M21/'Budget  2019 test suivant P.Del'!yield/'Budget  2019 test suivant P.Del'!Cormam*'Budget  2019 test suivant P.Del'!ecoti</f>
        <v>0</v>
      </c>
      <c r="AT21" s="40">
        <f ca="1">N21/'Budget  2019 test suivant P.Del'!yield/'Budget  2019 test suivant P.Del'!Cormam*'Budget  2019 test suivant P.Del'!ecoti</f>
        <v>0</v>
      </c>
      <c r="AU21" s="41">
        <f t="shared" si="12"/>
        <v>0</v>
      </c>
      <c r="AV21" s="42"/>
      <c r="AW21" s="128"/>
      <c r="AX21" s="44"/>
      <c r="AY21" s="129"/>
      <c r="AZ21" s="38">
        <f ca="1">O21/'Budget  2019 test suivant P.Del'!yield/'Budget  2019 test suivant P.Del'!Cormam*'Budget  2019 test suivant P.Del'!ecoti</f>
        <v>0</v>
      </c>
      <c r="BA21" s="38">
        <f ca="1">P21/'Budget  2019 test suivant P.Del'!yield/'Budget  2019 test suivant P.Del'!Cormam*'Budget  2019 test suivant P.Del'!ecoti</f>
        <v>0</v>
      </c>
      <c r="BB21" s="38">
        <f ca="1">Q21/'Budget  2019 test suivant P.Del'!yield/'Budget  2019 test suivant P.Del'!Cormam*'Budget  2019 test suivant P.Del'!ecoti</f>
        <v>0</v>
      </c>
      <c r="BC21" s="38">
        <f ca="1">R21/'Budget  2019 test suivant P.Del'!yield/'Budget  2019 test suivant P.Del'!Cormam*'Budget  2019 test suivant P.Del'!ecoti</f>
        <v>0</v>
      </c>
      <c r="BD21" s="38">
        <f ca="1">S21/'Budget  2019 test suivant P.Del'!yield/'Budget  2019 test suivant P.Del'!Cormam*'Budget  2019 test suivant P.Del'!ecoti</f>
        <v>0</v>
      </c>
    </row>
    <row r="22" spans="1:56" s="20" customFormat="1" ht="15" customHeight="1">
      <c r="A22" s="56" t="s">
        <v>45</v>
      </c>
      <c r="B22" s="124" t="s">
        <v>112</v>
      </c>
      <c r="C22" s="21" t="s">
        <v>44</v>
      </c>
      <c r="D22" s="21" t="s">
        <v>41</v>
      </c>
      <c r="E22" s="15" t="s">
        <v>42</v>
      </c>
      <c r="F22" s="15">
        <v>1</v>
      </c>
      <c r="G22" s="32"/>
      <c r="H22" s="33"/>
      <c r="I22" s="33"/>
      <c r="J22" s="33">
        <v>-55</v>
      </c>
      <c r="K22" s="33">
        <v>-128</v>
      </c>
      <c r="L22" s="34">
        <v>-195.83329923986696</v>
      </c>
      <c r="M22" s="35">
        <v>-265</v>
      </c>
      <c r="N22" s="33">
        <v>-265</v>
      </c>
      <c r="O22" s="33">
        <v>-265</v>
      </c>
      <c r="P22" s="33">
        <v>-265</v>
      </c>
      <c r="Q22" s="33">
        <f t="shared" si="8"/>
        <v>-265</v>
      </c>
      <c r="R22" s="33">
        <f t="shared" si="11"/>
        <v>-265</v>
      </c>
      <c r="S22" s="33">
        <f t="shared" si="11"/>
        <v>-265</v>
      </c>
      <c r="T22" s="1"/>
      <c r="U22" s="20">
        <v>0.8</v>
      </c>
      <c r="V22" s="36">
        <v>1</v>
      </c>
      <c r="W22" s="36">
        <v>0</v>
      </c>
      <c r="X22" s="27">
        <f t="shared" si="1"/>
        <v>1</v>
      </c>
      <c r="Y22" s="20">
        <v>19</v>
      </c>
      <c r="Z22" s="37"/>
      <c r="AA22" s="38"/>
      <c r="AB22" s="33">
        <f ca="1">H22/yield/'Budget  2019 test suivant P.Del'!Cormam*'Budget  2019 test suivant P.Del'!uktmp</f>
        <v>0</v>
      </c>
      <c r="AC22" s="33">
        <f ca="1">J22/yield/'Budget  2019 test suivant P.Del'!Cormam*'Budget  2019 test suivant P.Del'!uktmp</f>
        <v>-72.368421052631589</v>
      </c>
      <c r="AD22" s="33">
        <f ca="1">K22/yield/'Budget  2019 test suivant P.Del'!Cormam*'Budget  2019 test suivant P.Del'!uktmp</f>
        <v>-163.26530612244898</v>
      </c>
      <c r="AE22" s="33">
        <f ca="1">L22/yield/'Budget  2019 test suivant P.Del'!Cormam*'Budget  2019 test suivant P.Del'!uktmp</f>
        <v>-244.7916240498337</v>
      </c>
      <c r="AF22" s="33">
        <f ca="1">M22/yield/'Budget  2019 test suivant P.Del'!Cormam*'Budget  2019 test suivant P.Del'!uktmp</f>
        <v>-331.25</v>
      </c>
      <c r="AG22" s="33">
        <f ca="1">N22/yield/'Budget  2019 test suivant P.Del'!Cormam*'Budget  2019 test suivant P.Del'!uktmp</f>
        <v>-331.25</v>
      </c>
      <c r="AH22" s="33">
        <f ca="1">O22/yield/'Budget  2019 test suivant P.Del'!Cormam*'Budget  2019 test suivant P.Del'!uktmp</f>
        <v>-331.25</v>
      </c>
      <c r="AI22" s="33">
        <f ca="1">P22/yield/'Budget  2019 test suivant P.Del'!Cormam*'Budget  2019 test suivant P.Del'!uktmp</f>
        <v>-331.25</v>
      </c>
      <c r="AJ22" s="33">
        <f ca="1">Q22/yield/'Budget  2019 test suivant P.Del'!Cormam*'Budget  2019 test suivant P.Del'!uktmp</f>
        <v>-331.25</v>
      </c>
      <c r="AK22" s="33">
        <f ca="1">R22/yield/'Budget  2019 test suivant P.Del'!Cormam*'Budget  2019 test suivant P.Del'!uktmp</f>
        <v>-331.25</v>
      </c>
      <c r="AL22" s="33">
        <f ca="1">S22/yield/'Budget  2019 test suivant P.Del'!Cormam*'Budget  2019 test suivant P.Del'!uktmp</f>
        <v>-331.25</v>
      </c>
      <c r="AM22" s="39"/>
      <c r="AN22" s="38">
        <f ca="1">H22/'Budget  2019 test suivant P.Del'!yield/'Budget  2019 test suivant P.Del'!Cormam*'Budget  2019 test suivant P.Del'!ecoti</f>
        <v>0</v>
      </c>
      <c r="AO22" s="38">
        <f ca="1">J22/'Budget  2019 test suivant P.Del'!yield/'Budget  2019 test suivant P.Del'!Cormam*'Budget  2019 test suivant P.Del'!ecoti</f>
        <v>0</v>
      </c>
      <c r="AP22" s="38"/>
      <c r="AQ22" s="38">
        <f ca="1">K22/'Budget  2019 test suivant P.Del'!yield/'Budget  2019 test suivant P.Del'!Cormam*'Budget  2019 test suivant P.Del'!ecoti</f>
        <v>0</v>
      </c>
      <c r="AR22" s="38">
        <f ca="1">L22/'Budget  2019 test suivant P.Del'!yield/'Budget  2019 test suivant P.Del'!Cormam*'Budget  2019 test suivant P.Del'!ecoti</f>
        <v>0</v>
      </c>
      <c r="AS22" s="38">
        <f ca="1">M22/'Budget  2019 test suivant P.Del'!yield/'Budget  2019 test suivant P.Del'!Cormam*'Budget  2019 test suivant P.Del'!ecoti</f>
        <v>0</v>
      </c>
      <c r="AT22" s="40">
        <f ca="1">N22/'Budget  2019 test suivant P.Del'!yield/'Budget  2019 test suivant P.Del'!Cormam*'Budget  2019 test suivant P.Del'!ecoti</f>
        <v>0</v>
      </c>
      <c r="AU22" s="41">
        <f t="shared" si="12"/>
        <v>0</v>
      </c>
      <c r="AV22" s="42"/>
      <c r="AW22" s="128"/>
      <c r="AX22" s="44"/>
      <c r="AY22" s="129"/>
      <c r="AZ22" s="38">
        <f ca="1">O22/'Budget  2019 test suivant P.Del'!yield/'Budget  2019 test suivant P.Del'!Cormam*'Budget  2019 test suivant P.Del'!ecoti</f>
        <v>0</v>
      </c>
      <c r="BA22" s="38">
        <f ca="1">P22/'Budget  2019 test suivant P.Del'!yield/'Budget  2019 test suivant P.Del'!Cormam*'Budget  2019 test suivant P.Del'!ecoti</f>
        <v>0</v>
      </c>
      <c r="BB22" s="38">
        <f ca="1">Q22/'Budget  2019 test suivant P.Del'!yield/'Budget  2019 test suivant P.Del'!Cormam*'Budget  2019 test suivant P.Del'!ecoti</f>
        <v>0</v>
      </c>
      <c r="BC22" s="38">
        <f ca="1">R22/'Budget  2019 test suivant P.Del'!yield/'Budget  2019 test suivant P.Del'!Cormam*'Budget  2019 test suivant P.Del'!ecoti</f>
        <v>0</v>
      </c>
      <c r="BD22" s="38">
        <f ca="1">S22/'Budget  2019 test suivant P.Del'!yield/'Budget  2019 test suivant P.Del'!Cormam*'Budget  2019 test suivant P.Del'!ecoti</f>
        <v>0</v>
      </c>
    </row>
    <row r="23" spans="1:56" s="20" customFormat="1" ht="15" customHeight="1">
      <c r="A23" s="58" t="s">
        <v>45</v>
      </c>
      <c r="B23" s="124" t="s">
        <v>112</v>
      </c>
      <c r="C23" s="37" t="s">
        <v>46</v>
      </c>
      <c r="D23" s="37" t="s">
        <v>41</v>
      </c>
      <c r="E23" s="46" t="s">
        <v>42</v>
      </c>
      <c r="F23" s="46">
        <v>1</v>
      </c>
      <c r="G23" s="33">
        <v>0</v>
      </c>
      <c r="H23" s="33">
        <v>0</v>
      </c>
      <c r="I23" s="33"/>
      <c r="J23" s="33">
        <v>40</v>
      </c>
      <c r="K23" s="33">
        <v>100</v>
      </c>
      <c r="L23" s="34">
        <v>128.58289384978801</v>
      </c>
      <c r="M23" s="35">
        <v>137.450679632532</v>
      </c>
      <c r="N23" s="33">
        <v>141.88457252390401</v>
      </c>
      <c r="O23" s="33">
        <v>141.88457252390401</v>
      </c>
      <c r="P23" s="33">
        <v>141.88457252390401</v>
      </c>
      <c r="Q23" s="33">
        <f t="shared" si="8"/>
        <v>141.88457252390401</v>
      </c>
      <c r="R23" s="33">
        <f t="shared" si="11"/>
        <v>141.88457252390401</v>
      </c>
      <c r="S23" s="33">
        <f t="shared" si="11"/>
        <v>141.88457252390401</v>
      </c>
      <c r="U23" s="20">
        <v>0.8</v>
      </c>
      <c r="V23" s="36">
        <v>0</v>
      </c>
      <c r="W23" s="36">
        <f t="shared" ref="W23:W37" si="13">1-V23</f>
        <v>1</v>
      </c>
      <c r="X23" s="36">
        <f t="shared" si="1"/>
        <v>1</v>
      </c>
      <c r="Z23" s="37">
        <v>15.6</v>
      </c>
      <c r="AA23" s="33"/>
      <c r="AB23" s="33">
        <f ca="1">H23/yield/'Budget  2019 test suivant P.Del'!Cormam*'Budget  2019 test suivant P.Del'!uktmp</f>
        <v>0</v>
      </c>
      <c r="AC23" s="33">
        <f ca="1">J23/yield/'Budget  2019 test suivant P.Del'!Cormam*'Budget  2019 test suivant P.Del'!uktmp</f>
        <v>0</v>
      </c>
      <c r="AD23" s="33">
        <f ca="1">K23/yield/'Budget  2019 test suivant P.Del'!Cormam*'Budget  2019 test suivant P.Del'!uktmp</f>
        <v>0</v>
      </c>
      <c r="AE23" s="33">
        <f ca="1">L23/yield/'Budget  2019 test suivant P.Del'!Cormam*'Budget  2019 test suivant P.Del'!uktmp</f>
        <v>0</v>
      </c>
      <c r="AF23" s="33">
        <f ca="1">M23/yield/'Budget  2019 test suivant P.Del'!Cormam*'Budget  2019 test suivant P.Del'!uktmp</f>
        <v>0</v>
      </c>
      <c r="AG23" s="33">
        <f ca="1">N23/yield/'Budget  2019 test suivant P.Del'!Cormam*'Budget  2019 test suivant P.Del'!uktmp</f>
        <v>0</v>
      </c>
      <c r="AH23" s="33">
        <f ca="1">O23/yield/'Budget  2019 test suivant P.Del'!Cormam*'Budget  2019 test suivant P.Del'!uktmp</f>
        <v>0</v>
      </c>
      <c r="AI23" s="33">
        <f ca="1">P23/yield/'Budget  2019 test suivant P.Del'!Cormam*'Budget  2019 test suivant P.Del'!uktmp</f>
        <v>0</v>
      </c>
      <c r="AJ23" s="33">
        <f ca="1">Q23/yield/'Budget  2019 test suivant P.Del'!Cormam*'Budget  2019 test suivant P.Del'!uktmp</f>
        <v>0</v>
      </c>
      <c r="AK23" s="33">
        <f ca="1">R23/yield/'Budget  2019 test suivant P.Del'!Cormam*'Budget  2019 test suivant P.Del'!uktmp</f>
        <v>0</v>
      </c>
      <c r="AL23" s="33">
        <f ca="1">S23/yield/'Budget  2019 test suivant P.Del'!Cormam*'Budget  2019 test suivant P.Del'!uktmp</f>
        <v>0</v>
      </c>
      <c r="AM23" s="47"/>
      <c r="AN23" s="33">
        <f ca="1">H23/'Budget  2019 test suivant P.Del'!yield/'Budget  2019 test suivant P.Del'!Cormam*'Budget  2019 test suivant P.Del'!ecoti</f>
        <v>0</v>
      </c>
      <c r="AO23" s="33">
        <f ca="1">J23/'Budget  2019 test suivant P.Del'!yield/'Budget  2019 test suivant P.Del'!Cormam*'Budget  2019 test suivant P.Del'!ecoti</f>
        <v>52.631578947368425</v>
      </c>
      <c r="AP23" s="48">
        <f ca="1">AO23*Z23</f>
        <v>821.0526315789474</v>
      </c>
      <c r="AQ23" s="33">
        <f ca="1">K23/'Budget  2019 test suivant P.Del'!yield/'Budget  2019 test suivant P.Del'!Cormam*'Budget  2019 test suivant P.Del'!ecoti</f>
        <v>127.55102040816327</v>
      </c>
      <c r="AR23" s="33">
        <f ca="1">L23/'Budget  2019 test suivant P.Del'!yield/'Budget  2019 test suivant P.Del'!Cormam*'Budget  2019 test suivant P.Del'!ecoti</f>
        <v>160.728617312235</v>
      </c>
      <c r="AS23" s="33">
        <f ca="1">M23/'Budget  2019 test suivant P.Del'!yield/'Budget  2019 test suivant P.Del'!Cormam*'Budget  2019 test suivant P.Del'!ecoti</f>
        <v>171.813349540665</v>
      </c>
      <c r="AT23" s="49">
        <f ca="1">N23/'Budget  2019 test suivant P.Del'!yield/'Budget  2019 test suivant P.Del'!Cormam*'Budget  2019 test suivant P.Del'!ecoti</f>
        <v>177.35571565488002</v>
      </c>
      <c r="AU23" s="41">
        <f t="shared" si="12"/>
        <v>15.6</v>
      </c>
      <c r="AV23" s="42">
        <f t="shared" ref="AV23:AV37" ca="1" si="14">AU23*AT23</f>
        <v>2766.7491642161281</v>
      </c>
      <c r="AW23" s="41">
        <f t="shared" ref="AW23:AW32" si="15">AU23</f>
        <v>15.6</v>
      </c>
      <c r="AX23" s="50" t="s">
        <v>47</v>
      </c>
      <c r="AY23" s="42">
        <f t="shared" ref="AY23:AY37" ca="1" si="16">AT23*AW23</f>
        <v>2766.7491642161281</v>
      </c>
      <c r="AZ23" s="33">
        <f ca="1">O23/'Budget  2019 test suivant P.Del'!yield/'Budget  2019 test suivant P.Del'!Cormam*'Budget  2019 test suivant P.Del'!ecoti</f>
        <v>177.35571565488002</v>
      </c>
      <c r="BA23" s="33">
        <f ca="1">P23/'Budget  2019 test suivant P.Del'!yield/'Budget  2019 test suivant P.Del'!Cormam*'Budget  2019 test suivant P.Del'!ecoti</f>
        <v>177.35571565488002</v>
      </c>
      <c r="BB23" s="33">
        <f ca="1">Q23/'Budget  2019 test suivant P.Del'!yield/'Budget  2019 test suivant P.Del'!Cormam*'Budget  2019 test suivant P.Del'!ecoti</f>
        <v>177.35571565488002</v>
      </c>
      <c r="BC23" s="33">
        <f ca="1">R23/'Budget  2019 test suivant P.Del'!yield/'Budget  2019 test suivant P.Del'!Cormam*'Budget  2019 test suivant P.Del'!ecoti</f>
        <v>177.35571565488002</v>
      </c>
      <c r="BD23" s="33">
        <f ca="1">S23/'Budget  2019 test suivant P.Del'!yield/'Budget  2019 test suivant P.Del'!Cormam*'Budget  2019 test suivant P.Del'!ecoti</f>
        <v>177.35571565488002</v>
      </c>
    </row>
    <row r="24" spans="1:56" s="20" customFormat="1" ht="15" customHeight="1">
      <c r="A24" s="56" t="s">
        <v>45</v>
      </c>
      <c r="B24" s="124" t="s">
        <v>112</v>
      </c>
      <c r="C24" s="21" t="s">
        <v>48</v>
      </c>
      <c r="D24" s="21" t="s">
        <v>41</v>
      </c>
      <c r="E24" s="15" t="s">
        <v>42</v>
      </c>
      <c r="F24" s="15">
        <v>1</v>
      </c>
      <c r="G24" s="32">
        <v>0</v>
      </c>
      <c r="H24" s="33">
        <f>-H23</f>
        <v>0</v>
      </c>
      <c r="I24" s="33"/>
      <c r="J24" s="33">
        <f>-J23</f>
        <v>-40</v>
      </c>
      <c r="K24" s="33">
        <v>-100</v>
      </c>
      <c r="L24" s="34">
        <v>-128.58289384978801</v>
      </c>
      <c r="M24" s="35">
        <v>-137.450679632532</v>
      </c>
      <c r="N24" s="33">
        <v>-141.88457252390401</v>
      </c>
      <c r="O24" s="33">
        <v>-141.88457252390401</v>
      </c>
      <c r="P24" s="33">
        <v>-141.88457252390401</v>
      </c>
      <c r="Q24" s="33">
        <f t="shared" si="8"/>
        <v>-141.88457252390401</v>
      </c>
      <c r="R24" s="33">
        <f t="shared" si="11"/>
        <v>-141.88457252390401</v>
      </c>
      <c r="S24" s="33">
        <f t="shared" si="11"/>
        <v>-141.88457252390401</v>
      </c>
      <c r="T24" s="1"/>
      <c r="U24" s="20">
        <v>0.8</v>
      </c>
      <c r="V24" s="36">
        <v>1</v>
      </c>
      <c r="W24" s="36">
        <f t="shared" si="13"/>
        <v>0</v>
      </c>
      <c r="X24" s="27">
        <f t="shared" si="1"/>
        <v>1</v>
      </c>
      <c r="Y24" s="20">
        <v>19</v>
      </c>
      <c r="Z24" s="37"/>
      <c r="AA24" s="38"/>
      <c r="AB24" s="33">
        <f ca="1">H24/yield/'Budget  2019 test suivant P.Del'!Cormam*'Budget  2019 test suivant P.Del'!uktmp</f>
        <v>0</v>
      </c>
      <c r="AC24" s="33">
        <f ca="1">J24/yield/'Budget  2019 test suivant P.Del'!Cormam*'Budget  2019 test suivant P.Del'!uktmp</f>
        <v>-52.631578947368425</v>
      </c>
      <c r="AD24" s="33">
        <f ca="1">K24/yield/'Budget  2019 test suivant P.Del'!Cormam*'Budget  2019 test suivant P.Del'!uktmp</f>
        <v>-127.55102040816327</v>
      </c>
      <c r="AE24" s="33">
        <f ca="1">L24/yield/'Budget  2019 test suivant P.Del'!Cormam*'Budget  2019 test suivant P.Del'!uktmp</f>
        <v>-160.728617312235</v>
      </c>
      <c r="AF24" s="33">
        <f ca="1">M24/yield/'Budget  2019 test suivant P.Del'!Cormam*'Budget  2019 test suivant P.Del'!uktmp</f>
        <v>-171.813349540665</v>
      </c>
      <c r="AG24" s="33">
        <f ca="1">N24/yield/'Budget  2019 test suivant P.Del'!Cormam*'Budget  2019 test suivant P.Del'!uktmp</f>
        <v>-177.35571565488002</v>
      </c>
      <c r="AH24" s="33">
        <f ca="1">O24/yield/'Budget  2019 test suivant P.Del'!Cormam*'Budget  2019 test suivant P.Del'!uktmp</f>
        <v>-177.35571565488002</v>
      </c>
      <c r="AI24" s="33">
        <f ca="1">P24/yield/'Budget  2019 test suivant P.Del'!Cormam*'Budget  2019 test suivant P.Del'!uktmp</f>
        <v>-177.35571565488002</v>
      </c>
      <c r="AJ24" s="33">
        <f ca="1">Q24/yield/'Budget  2019 test suivant P.Del'!Cormam*'Budget  2019 test suivant P.Del'!uktmp</f>
        <v>-177.35571565488002</v>
      </c>
      <c r="AK24" s="33">
        <f ca="1">R24/yield/'Budget  2019 test suivant P.Del'!Cormam*'Budget  2019 test suivant P.Del'!uktmp</f>
        <v>-177.35571565488002</v>
      </c>
      <c r="AL24" s="33">
        <f ca="1">S24/yield/'Budget  2019 test suivant P.Del'!Cormam*'Budget  2019 test suivant P.Del'!uktmp</f>
        <v>-177.35571565488002</v>
      </c>
      <c r="AM24" s="39"/>
      <c r="AN24" s="38">
        <f ca="1">H24/'Budget  2019 test suivant P.Del'!yield/'Budget  2019 test suivant P.Del'!Cormam*'Budget  2019 test suivant P.Del'!ecoti</f>
        <v>0</v>
      </c>
      <c r="AO24" s="38">
        <f ca="1">J24/'Budget  2019 test suivant P.Del'!yield/'Budget  2019 test suivant P.Del'!Cormam*'Budget  2019 test suivant P.Del'!ecoti</f>
        <v>0</v>
      </c>
      <c r="AP24" s="38"/>
      <c r="AQ24" s="38">
        <f ca="1">K24/'Budget  2019 test suivant P.Del'!yield/'Budget  2019 test suivant P.Del'!Cormam*'Budget  2019 test suivant P.Del'!ecoti</f>
        <v>0</v>
      </c>
      <c r="AR24" s="38">
        <f ca="1">L24/'Budget  2019 test suivant P.Del'!yield/'Budget  2019 test suivant P.Del'!Cormam*'Budget  2019 test suivant P.Del'!ecoti</f>
        <v>0</v>
      </c>
      <c r="AS24" s="38">
        <f ca="1">M24/'Budget  2019 test suivant P.Del'!yield/'Budget  2019 test suivant P.Del'!Cormam*'Budget  2019 test suivant P.Del'!ecoti</f>
        <v>0</v>
      </c>
      <c r="AT24" s="40">
        <f ca="1">N24/'Budget  2019 test suivant P.Del'!yield/'Budget  2019 test suivant P.Del'!Cormam*'Budget  2019 test suivant P.Del'!ecoti</f>
        <v>0</v>
      </c>
      <c r="AU24" s="41">
        <f t="shared" si="12"/>
        <v>0</v>
      </c>
      <c r="AV24" s="42">
        <f t="shared" ca="1" si="14"/>
        <v>0</v>
      </c>
      <c r="AW24" s="41">
        <f t="shared" si="15"/>
        <v>0</v>
      </c>
      <c r="AX24" s="50" t="s">
        <v>47</v>
      </c>
      <c r="AY24" s="42">
        <f t="shared" ca="1" si="16"/>
        <v>0</v>
      </c>
      <c r="AZ24" s="38">
        <f ca="1">O24/'Budget  2019 test suivant P.Del'!yield/'Budget  2019 test suivant P.Del'!Cormam*'Budget  2019 test suivant P.Del'!ecoti</f>
        <v>0</v>
      </c>
      <c r="BA24" s="38">
        <f ca="1">P24/'Budget  2019 test suivant P.Del'!yield/'Budget  2019 test suivant P.Del'!Cormam*'Budget  2019 test suivant P.Del'!ecoti</f>
        <v>0</v>
      </c>
      <c r="BB24" s="38">
        <f ca="1">Q24/'Budget  2019 test suivant P.Del'!yield/'Budget  2019 test suivant P.Del'!Cormam*'Budget  2019 test suivant P.Del'!ecoti</f>
        <v>0</v>
      </c>
      <c r="BC24" s="38">
        <f ca="1">R24/'Budget  2019 test suivant P.Del'!yield/'Budget  2019 test suivant P.Del'!Cormam*'Budget  2019 test suivant P.Del'!ecoti</f>
        <v>0</v>
      </c>
      <c r="BD24" s="38">
        <f ca="1">S24/'Budget  2019 test suivant P.Del'!yield/'Budget  2019 test suivant P.Del'!Cormam*'Budget  2019 test suivant P.Del'!ecoti</f>
        <v>0</v>
      </c>
    </row>
    <row r="25" spans="1:56" ht="15" customHeight="1">
      <c r="A25" s="65"/>
      <c r="B25" s="46"/>
      <c r="C25" s="37" t="s">
        <v>70</v>
      </c>
      <c r="D25" s="37" t="s">
        <v>41</v>
      </c>
      <c r="E25" s="46" t="s">
        <v>42</v>
      </c>
      <c r="F25" s="46">
        <v>1</v>
      </c>
      <c r="G25" s="33">
        <v>10</v>
      </c>
      <c r="H25" s="33">
        <f>30-16</f>
        <v>14</v>
      </c>
      <c r="I25" s="33"/>
      <c r="J25" s="33">
        <v>30</v>
      </c>
      <c r="K25" s="33">
        <v>100</v>
      </c>
      <c r="L25" s="33">
        <v>300</v>
      </c>
      <c r="M25" s="35">
        <v>500</v>
      </c>
      <c r="N25" s="33">
        <v>800</v>
      </c>
      <c r="O25" s="33">
        <v>800</v>
      </c>
      <c r="P25" s="33">
        <v>800</v>
      </c>
      <c r="Q25" s="33">
        <f t="shared" si="8"/>
        <v>800</v>
      </c>
      <c r="R25" s="33">
        <f t="shared" si="11"/>
        <v>800</v>
      </c>
      <c r="S25" s="33">
        <f t="shared" si="11"/>
        <v>800</v>
      </c>
      <c r="T25" s="20"/>
      <c r="U25" s="20">
        <v>0.87</v>
      </c>
      <c r="V25" s="36">
        <v>0.75</v>
      </c>
      <c r="W25" s="36">
        <f t="shared" si="13"/>
        <v>0.25</v>
      </c>
      <c r="X25" s="36">
        <f t="shared" si="1"/>
        <v>1</v>
      </c>
      <c r="Y25" s="20">
        <v>17.2</v>
      </c>
      <c r="Z25" s="37">
        <v>14.5</v>
      </c>
      <c r="AA25" s="33"/>
      <c r="AB25" s="33">
        <f ca="1">H25/yield/'Budget  2019 test suivant P.Del'!Cormam*'Budget  2019 test suivant P.Del'!uktmp</f>
        <v>12.977382276603635</v>
      </c>
      <c r="AC25" s="33">
        <f ca="1">J25/yield/'Budget  2019 test suivant P.Del'!Cormam*'Budget  2019 test suivant P.Del'!uktmp</f>
        <v>27.223230490018153</v>
      </c>
      <c r="AD25" s="33">
        <f ca="1">K25/yield/'Budget  2019 test suivant P.Del'!Cormam*'Budget  2019 test suivant P.Del'!uktmp</f>
        <v>87.966220971147067</v>
      </c>
      <c r="AE25" s="33">
        <f ca="1">L25/yield/'Budget  2019 test suivant P.Del'!Cormam*'Budget  2019 test suivant P.Del'!uktmp</f>
        <v>258.62068965517244</v>
      </c>
      <c r="AF25" s="33">
        <f ca="1">M25/yield/'Budget  2019 test suivant P.Del'!Cormam*'Budget  2019 test suivant P.Del'!uktmp</f>
        <v>431.0344827586207</v>
      </c>
      <c r="AG25" s="33">
        <f ca="1">N25/yield/'Budget  2019 test suivant P.Del'!Cormam*'Budget  2019 test suivant P.Del'!uktmp</f>
        <v>689.65517241379303</v>
      </c>
      <c r="AH25" s="33">
        <f ca="1">O25/yield/'Budget  2019 test suivant P.Del'!Cormam*'Budget  2019 test suivant P.Del'!uktmp</f>
        <v>689.65517241379303</v>
      </c>
      <c r="AI25" s="33">
        <f ca="1">P25/yield/'Budget  2019 test suivant P.Del'!Cormam*'Budget  2019 test suivant P.Del'!uktmp</f>
        <v>689.65517241379303</v>
      </c>
      <c r="AJ25" s="33">
        <f ca="1">Q25/yield/'Budget  2019 test suivant P.Del'!Cormam*'Budget  2019 test suivant P.Del'!uktmp</f>
        <v>689.65517241379303</v>
      </c>
      <c r="AK25" s="33">
        <f ca="1">R25/yield/'Budget  2019 test suivant P.Del'!Cormam*'Budget  2019 test suivant P.Del'!uktmp</f>
        <v>689.65517241379303</v>
      </c>
      <c r="AL25" s="33">
        <f ca="1">S25/yield/'Budget  2019 test suivant P.Del'!Cormam*'Budget  2019 test suivant P.Del'!uktmp</f>
        <v>689.65517241379303</v>
      </c>
      <c r="AM25" s="47"/>
      <c r="AN25" s="33">
        <f ca="1">H25/'Budget  2019 test suivant P.Del'!yield/'Budget  2019 test suivant P.Del'!Cormam*'Budget  2019 test suivant P.Del'!ecoti</f>
        <v>4.3257940922012112</v>
      </c>
      <c r="AO25" s="33">
        <f ca="1">J25/'Budget  2019 test suivant P.Del'!yield/'Budget  2019 test suivant P.Del'!Cormam*'Budget  2019 test suivant P.Del'!ecoti</f>
        <v>9.074410163339385</v>
      </c>
      <c r="AP25" s="48">
        <f ca="1">AO25*Z25</f>
        <v>131.57894736842107</v>
      </c>
      <c r="AQ25" s="33">
        <f ca="1">K25/'Budget  2019 test suivant P.Del'!yield/'Budget  2019 test suivant P.Del'!Cormam*'Budget  2019 test suivant P.Del'!ecoti</f>
        <v>29.322073657049025</v>
      </c>
      <c r="AR25" s="33">
        <f ca="1">L25/'Budget  2019 test suivant P.Del'!yield/'Budget  2019 test suivant P.Del'!Cormam*'Budget  2019 test suivant P.Del'!ecoti</f>
        <v>86.206896551724142</v>
      </c>
      <c r="AS25" s="33">
        <f ca="1">M25/'Budget  2019 test suivant P.Del'!yield/'Budget  2019 test suivant P.Del'!Cormam*'Budget  2019 test suivant P.Del'!ecoti</f>
        <v>143.67816091954023</v>
      </c>
      <c r="AT25" s="49">
        <f ca="1">N25/'Budget  2019 test suivant P.Del'!yield/'Budget  2019 test suivant P.Del'!Cormam*'Budget  2019 test suivant P.Del'!ecoti</f>
        <v>229.88505747126436</v>
      </c>
      <c r="AU25" s="60">
        <f t="shared" si="12"/>
        <v>14.5</v>
      </c>
      <c r="AV25" s="61">
        <f t="shared" ca="1" si="14"/>
        <v>3333.333333333333</v>
      </c>
      <c r="AW25" s="60">
        <f t="shared" si="15"/>
        <v>14.5</v>
      </c>
      <c r="AX25" s="62" t="s">
        <v>47</v>
      </c>
      <c r="AY25" s="61">
        <f t="shared" ca="1" si="16"/>
        <v>3333.333333333333</v>
      </c>
      <c r="AZ25" s="33">
        <f ca="1">O25/'Budget  2019 test suivant P.Del'!yield/'Budget  2019 test suivant P.Del'!Cormam*'Budget  2019 test suivant P.Del'!ecoti</f>
        <v>229.88505747126436</v>
      </c>
      <c r="BA25" s="33">
        <f ca="1">P25/'Budget  2019 test suivant P.Del'!yield/'Budget  2019 test suivant P.Del'!Cormam*'Budget  2019 test suivant P.Del'!ecoti</f>
        <v>229.88505747126436</v>
      </c>
      <c r="BB25" s="33">
        <f ca="1">Q25/'Budget  2019 test suivant P.Del'!yield/'Budget  2019 test suivant P.Del'!Cormam*'Budget  2019 test suivant P.Del'!ecoti</f>
        <v>229.88505747126436</v>
      </c>
      <c r="BC25" s="33">
        <f ca="1">R25/'Budget  2019 test suivant P.Del'!yield/'Budget  2019 test suivant P.Del'!Cormam*'Budget  2019 test suivant P.Del'!ecoti</f>
        <v>229.88505747126436</v>
      </c>
      <c r="BD25" s="33">
        <f ca="1">S25/'Budget  2019 test suivant P.Del'!yield/'Budget  2019 test suivant P.Del'!Cormam*'Budget  2019 test suivant P.Del'!ecoti</f>
        <v>229.88505747126436</v>
      </c>
    </row>
    <row r="26" spans="1:56" s="20" customFormat="1" ht="15" customHeight="1">
      <c r="A26" s="46" t="s">
        <v>45</v>
      </c>
      <c r="B26" s="124" t="s">
        <v>112</v>
      </c>
      <c r="C26" s="21" t="s">
        <v>49</v>
      </c>
      <c r="D26" s="21" t="s">
        <v>41</v>
      </c>
      <c r="E26" s="15" t="s">
        <v>42</v>
      </c>
      <c r="F26" s="15">
        <v>1</v>
      </c>
      <c r="G26" s="32">
        <v>0</v>
      </c>
      <c r="H26" s="33">
        <v>75</v>
      </c>
      <c r="I26" s="33">
        <v>60</v>
      </c>
      <c r="J26" s="33">
        <v>60</v>
      </c>
      <c r="K26" s="33">
        <v>100</v>
      </c>
      <c r="L26" s="34">
        <v>150</v>
      </c>
      <c r="M26" s="35">
        <v>150</v>
      </c>
      <c r="N26" s="33">
        <v>150</v>
      </c>
      <c r="O26" s="33">
        <v>150</v>
      </c>
      <c r="P26" s="33">
        <v>150</v>
      </c>
      <c r="Q26" s="33">
        <v>200</v>
      </c>
      <c r="R26" s="33">
        <v>250</v>
      </c>
      <c r="S26" s="33">
        <v>300</v>
      </c>
      <c r="T26" s="1"/>
      <c r="U26" s="20">
        <v>0.8</v>
      </c>
      <c r="V26" s="36">
        <v>1</v>
      </c>
      <c r="W26" s="36">
        <f t="shared" si="13"/>
        <v>0</v>
      </c>
      <c r="X26" s="27">
        <f t="shared" si="1"/>
        <v>1</v>
      </c>
      <c r="Y26" s="20">
        <v>19</v>
      </c>
      <c r="Z26" s="37"/>
      <c r="AA26" s="38"/>
      <c r="AB26" s="33">
        <f ca="1">H26/yield/'Budget  2019 test suivant P.Del'!Cormam*'Budget  2019 test suivant P.Del'!uktmp</f>
        <v>100.80645161290322</v>
      </c>
      <c r="AC26" s="33">
        <f ca="1">J26/yield/'Budget  2019 test suivant P.Del'!Cormam*'Budget  2019 test suivant P.Del'!uktmp</f>
        <v>78.94736842105263</v>
      </c>
      <c r="AD26" s="33">
        <f ca="1">K26/yield/'Budget  2019 test suivant P.Del'!Cormam*'Budget  2019 test suivant P.Del'!uktmp</f>
        <v>127.55102040816327</v>
      </c>
      <c r="AE26" s="33">
        <f ca="1">L26/yield/'Budget  2019 test suivant P.Del'!Cormam*'Budget  2019 test suivant P.Del'!uktmp</f>
        <v>187.5</v>
      </c>
      <c r="AF26" s="33">
        <f ca="1">M26/yield/'Budget  2019 test suivant P.Del'!Cormam*'Budget  2019 test suivant P.Del'!uktmp</f>
        <v>187.5</v>
      </c>
      <c r="AG26" s="33">
        <f ca="1">N26/yield/'Budget  2019 test suivant P.Del'!Cormam*'Budget  2019 test suivant P.Del'!uktmp</f>
        <v>187.5</v>
      </c>
      <c r="AH26" s="33">
        <f ca="1">O26/yield/'Budget  2019 test suivant P.Del'!Cormam*'Budget  2019 test suivant P.Del'!uktmp</f>
        <v>187.5</v>
      </c>
      <c r="AI26" s="33">
        <f ca="1">P26/yield/'Budget  2019 test suivant P.Del'!Cormam*'Budget  2019 test suivant P.Del'!uktmp</f>
        <v>187.5</v>
      </c>
      <c r="AJ26" s="33">
        <f ca="1">Q26/yield/'Budget  2019 test suivant P.Del'!Cormam*'Budget  2019 test suivant P.Del'!uktmp</f>
        <v>250</v>
      </c>
      <c r="AK26" s="33">
        <f ca="1">R26/yield/'Budget  2019 test suivant P.Del'!Cormam*'Budget  2019 test suivant P.Del'!uktmp</f>
        <v>312.5</v>
      </c>
      <c r="AL26" s="33">
        <f ca="1">S26/yield/'Budget  2019 test suivant P.Del'!Cormam*'Budget  2019 test suivant P.Del'!uktmp</f>
        <v>375</v>
      </c>
      <c r="AM26" s="39"/>
      <c r="AN26" s="38">
        <f ca="1">H26/'Budget  2019 test suivant P.Del'!yield/'Budget  2019 test suivant P.Del'!Cormam*'Budget  2019 test suivant P.Del'!ecoti</f>
        <v>0</v>
      </c>
      <c r="AO26" s="38">
        <f ca="1">J26/'Budget  2019 test suivant P.Del'!yield/'Budget  2019 test suivant P.Del'!Cormam*'Budget  2019 test suivant P.Del'!ecoti</f>
        <v>0</v>
      </c>
      <c r="AP26" s="38"/>
      <c r="AQ26" s="38">
        <f ca="1">K26/'Budget  2019 test suivant P.Del'!yield/'Budget  2019 test suivant P.Del'!Cormam*'Budget  2019 test suivant P.Del'!ecoti</f>
        <v>0</v>
      </c>
      <c r="AR26" s="38">
        <f ca="1">L26/'Budget  2019 test suivant P.Del'!yield/'Budget  2019 test suivant P.Del'!Cormam*'Budget  2019 test suivant P.Del'!ecoti</f>
        <v>0</v>
      </c>
      <c r="AS26" s="38">
        <f ca="1">M26/'Budget  2019 test suivant P.Del'!yield/'Budget  2019 test suivant P.Del'!Cormam*'Budget  2019 test suivant P.Del'!ecoti</f>
        <v>0</v>
      </c>
      <c r="AT26" s="40">
        <f ca="1">N26/'Budget  2019 test suivant P.Del'!yield/'Budget  2019 test suivant P.Del'!Cormam*'Budget  2019 test suivant P.Del'!ecoti</f>
        <v>0</v>
      </c>
      <c r="AU26" s="41">
        <f t="shared" si="12"/>
        <v>0</v>
      </c>
      <c r="AV26" s="42">
        <f t="shared" ca="1" si="14"/>
        <v>0</v>
      </c>
      <c r="AW26" s="41">
        <f t="shared" si="15"/>
        <v>0</v>
      </c>
      <c r="AX26" s="50" t="s">
        <v>47</v>
      </c>
      <c r="AY26" s="42">
        <f t="shared" ca="1" si="16"/>
        <v>0</v>
      </c>
      <c r="AZ26" s="38">
        <f ca="1">O26/'Budget  2019 test suivant P.Del'!yield/'Budget  2019 test suivant P.Del'!Cormam*'Budget  2019 test suivant P.Del'!ecoti</f>
        <v>0</v>
      </c>
      <c r="BA26" s="38">
        <f ca="1">P26/'Budget  2019 test suivant P.Del'!yield/'Budget  2019 test suivant P.Del'!Cormam*'Budget  2019 test suivant P.Del'!ecoti</f>
        <v>0</v>
      </c>
      <c r="BB26" s="38">
        <f ca="1">Q26/'Budget  2019 test suivant P.Del'!yield/'Budget  2019 test suivant P.Del'!Cormam*'Budget  2019 test suivant P.Del'!ecoti</f>
        <v>0</v>
      </c>
      <c r="BC26" s="38">
        <f ca="1">R26/'Budget  2019 test suivant P.Del'!yield/'Budget  2019 test suivant P.Del'!Cormam*'Budget  2019 test suivant P.Del'!ecoti</f>
        <v>0</v>
      </c>
      <c r="BD26" s="38">
        <f ca="1">S26/'Budget  2019 test suivant P.Del'!yield/'Budget  2019 test suivant P.Del'!Cormam*'Budget  2019 test suivant P.Del'!ecoti</f>
        <v>0</v>
      </c>
    </row>
    <row r="27" spans="1:56" ht="21">
      <c r="A27" s="15"/>
      <c r="B27" s="124" t="s">
        <v>112</v>
      </c>
      <c r="C27" s="21" t="s">
        <v>50</v>
      </c>
      <c r="D27" s="21" t="s">
        <v>41</v>
      </c>
      <c r="E27" s="15" t="s">
        <v>42</v>
      </c>
      <c r="F27" s="15">
        <v>1</v>
      </c>
      <c r="G27" s="32">
        <v>11</v>
      </c>
      <c r="H27" s="33">
        <v>10</v>
      </c>
      <c r="I27" s="33">
        <v>0</v>
      </c>
      <c r="J27" s="33">
        <v>20</v>
      </c>
      <c r="K27" s="33">
        <v>20</v>
      </c>
      <c r="L27" s="34">
        <f t="shared" ref="L27:S27" si="17">K27</f>
        <v>20</v>
      </c>
      <c r="M27" s="35">
        <f t="shared" si="17"/>
        <v>20</v>
      </c>
      <c r="N27" s="33">
        <f t="shared" si="17"/>
        <v>20</v>
      </c>
      <c r="O27" s="33">
        <f t="shared" si="17"/>
        <v>20</v>
      </c>
      <c r="P27" s="33">
        <f t="shared" si="17"/>
        <v>20</v>
      </c>
      <c r="Q27" s="33">
        <f t="shared" si="17"/>
        <v>20</v>
      </c>
      <c r="R27" s="33">
        <f t="shared" si="17"/>
        <v>20</v>
      </c>
      <c r="S27" s="33">
        <f t="shared" si="17"/>
        <v>20</v>
      </c>
      <c r="U27" s="20">
        <v>0.8</v>
      </c>
      <c r="V27" s="36">
        <v>1</v>
      </c>
      <c r="W27" s="36">
        <f t="shared" si="13"/>
        <v>0</v>
      </c>
      <c r="X27" s="27">
        <f t="shared" si="1"/>
        <v>1</v>
      </c>
      <c r="Y27" s="20">
        <v>19</v>
      </c>
      <c r="Z27" s="37"/>
      <c r="AA27" s="38"/>
      <c r="AB27" s="33">
        <f ca="1">H27/yield/'Budget  2019 test suivant P.Del'!Cormam*'Budget  2019 test suivant P.Del'!uktmp</f>
        <v>13.440860215053762</v>
      </c>
      <c r="AC27" s="33">
        <f ca="1">J27/yield/'Budget  2019 test suivant P.Del'!Cormam*'Budget  2019 test suivant P.Del'!uktmp</f>
        <v>26.315789473684212</v>
      </c>
      <c r="AD27" s="33">
        <f ca="1">K27/yield/'Budget  2019 test suivant P.Del'!Cormam*'Budget  2019 test suivant P.Del'!uktmp</f>
        <v>25.510204081632654</v>
      </c>
      <c r="AE27" s="33">
        <f ca="1">L27/yield/'Budget  2019 test suivant P.Del'!Cormam*'Budget  2019 test suivant P.Del'!uktmp</f>
        <v>25</v>
      </c>
      <c r="AF27" s="33">
        <f ca="1">M27/yield/'Budget  2019 test suivant P.Del'!Cormam*'Budget  2019 test suivant P.Del'!uktmp</f>
        <v>25</v>
      </c>
      <c r="AG27" s="33">
        <f ca="1">N27/yield/'Budget  2019 test suivant P.Del'!Cormam*'Budget  2019 test suivant P.Del'!uktmp</f>
        <v>25</v>
      </c>
      <c r="AH27" s="33">
        <f ca="1">O27/yield/'Budget  2019 test suivant P.Del'!Cormam*'Budget  2019 test suivant P.Del'!uktmp</f>
        <v>25</v>
      </c>
      <c r="AI27" s="33">
        <f ca="1">P27/yield/'Budget  2019 test suivant P.Del'!Cormam*'Budget  2019 test suivant P.Del'!uktmp</f>
        <v>25</v>
      </c>
      <c r="AJ27" s="33">
        <f ca="1">Q27/yield/'Budget  2019 test suivant P.Del'!Cormam*'Budget  2019 test suivant P.Del'!uktmp</f>
        <v>25</v>
      </c>
      <c r="AK27" s="33">
        <f ca="1">R27/yield/'Budget  2019 test suivant P.Del'!Cormam*'Budget  2019 test suivant P.Del'!uktmp</f>
        <v>25</v>
      </c>
      <c r="AL27" s="33">
        <f ca="1">S27/yield/'Budget  2019 test suivant P.Del'!Cormam*'Budget  2019 test suivant P.Del'!uktmp</f>
        <v>25</v>
      </c>
      <c r="AM27" s="39"/>
      <c r="AN27" s="38">
        <f ca="1">H27/'Budget  2019 test suivant P.Del'!yield/'Budget  2019 test suivant P.Del'!Cormam*'Budget  2019 test suivant P.Del'!ecoti</f>
        <v>0</v>
      </c>
      <c r="AO27" s="38">
        <f ca="1">J27/'Budget  2019 test suivant P.Del'!yield/'Budget  2019 test suivant P.Del'!Cormam*'Budget  2019 test suivant P.Del'!ecoti</f>
        <v>0</v>
      </c>
      <c r="AP27" s="38"/>
      <c r="AQ27" s="38">
        <f ca="1">K27/'Budget  2019 test suivant P.Del'!yield/'Budget  2019 test suivant P.Del'!Cormam*'Budget  2019 test suivant P.Del'!ecoti</f>
        <v>0</v>
      </c>
      <c r="AR27" s="38">
        <f ca="1">L27/'Budget  2019 test suivant P.Del'!yield/'Budget  2019 test suivant P.Del'!Cormam*'Budget  2019 test suivant P.Del'!ecoti</f>
        <v>0</v>
      </c>
      <c r="AS27" s="38">
        <f ca="1">M27/'Budget  2019 test suivant P.Del'!yield/'Budget  2019 test suivant P.Del'!Cormam*'Budget  2019 test suivant P.Del'!ecoti</f>
        <v>0</v>
      </c>
      <c r="AT27" s="40">
        <f ca="1">N27/'Budget  2019 test suivant P.Del'!yield/'Budget  2019 test suivant P.Del'!Cormam*'Budget  2019 test suivant P.Del'!ecoti</f>
        <v>0</v>
      </c>
      <c r="AU27" s="41">
        <f t="shared" si="12"/>
        <v>0</v>
      </c>
      <c r="AV27" s="42">
        <f t="shared" ca="1" si="14"/>
        <v>0</v>
      </c>
      <c r="AW27" s="41">
        <f t="shared" si="15"/>
        <v>0</v>
      </c>
      <c r="AX27" s="50" t="s">
        <v>47</v>
      </c>
      <c r="AY27" s="42">
        <f t="shared" ca="1" si="16"/>
        <v>0</v>
      </c>
      <c r="AZ27" s="38">
        <f ca="1">O27/'Budget  2019 test suivant P.Del'!yield/'Budget  2019 test suivant P.Del'!Cormam*'Budget  2019 test suivant P.Del'!ecoti</f>
        <v>0</v>
      </c>
      <c r="BA27" s="38">
        <f ca="1">P27/'Budget  2019 test suivant P.Del'!yield/'Budget  2019 test suivant P.Del'!Cormam*'Budget  2019 test suivant P.Del'!ecoti</f>
        <v>0</v>
      </c>
      <c r="BB27" s="38">
        <f ca="1">Q27/'Budget  2019 test suivant P.Del'!yield/'Budget  2019 test suivant P.Del'!Cormam*'Budget  2019 test suivant P.Del'!ecoti</f>
        <v>0</v>
      </c>
      <c r="BC27" s="38">
        <f ca="1">R27/'Budget  2019 test suivant P.Del'!yield/'Budget  2019 test suivant P.Del'!Cormam*'Budget  2019 test suivant P.Del'!ecoti</f>
        <v>0</v>
      </c>
      <c r="BD27" s="38">
        <f ca="1">S27/'Budget  2019 test suivant P.Del'!yield/'Budget  2019 test suivant P.Del'!Cormam*'Budget  2019 test suivant P.Del'!ecoti</f>
        <v>0</v>
      </c>
    </row>
    <row r="28" spans="1:56" s="20" customFormat="1" ht="15" customHeight="1">
      <c r="A28" s="56" t="s">
        <v>45</v>
      </c>
      <c r="B28" s="124" t="s">
        <v>112</v>
      </c>
      <c r="C28" s="37" t="s">
        <v>51</v>
      </c>
      <c r="D28" s="37" t="s">
        <v>41</v>
      </c>
      <c r="E28" s="46" t="s">
        <v>42</v>
      </c>
      <c r="F28" s="46">
        <v>1</v>
      </c>
      <c r="G28" s="33">
        <v>0</v>
      </c>
      <c r="H28" s="33">
        <v>5</v>
      </c>
      <c r="I28" s="33">
        <v>0</v>
      </c>
      <c r="J28" s="33">
        <v>10</v>
      </c>
      <c r="K28" s="33">
        <v>15</v>
      </c>
      <c r="L28" s="34">
        <v>15</v>
      </c>
      <c r="M28" s="35">
        <v>30</v>
      </c>
      <c r="N28" s="33">
        <v>80</v>
      </c>
      <c r="O28" s="33">
        <v>130</v>
      </c>
      <c r="P28" s="33">
        <v>180</v>
      </c>
      <c r="Q28" s="33">
        <f t="shared" ref="Q28:S32" si="18">P28</f>
        <v>180</v>
      </c>
      <c r="R28" s="33">
        <f t="shared" si="18"/>
        <v>180</v>
      </c>
      <c r="S28" s="33">
        <f t="shared" si="18"/>
        <v>180</v>
      </c>
      <c r="U28" s="20">
        <v>0.8</v>
      </c>
      <c r="V28" s="36">
        <v>0</v>
      </c>
      <c r="W28" s="36">
        <f t="shared" si="13"/>
        <v>1</v>
      </c>
      <c r="X28" s="36">
        <f t="shared" si="1"/>
        <v>1</v>
      </c>
      <c r="Z28" s="37">
        <v>16.7</v>
      </c>
      <c r="AA28" s="33"/>
      <c r="AB28" s="33">
        <f ca="1">H28/yield/'Budget  2019 test suivant P.Del'!Cormam*'Budget  2019 test suivant P.Del'!uktmp</f>
        <v>0</v>
      </c>
      <c r="AC28" s="33">
        <f ca="1">J28/yield/'Budget  2019 test suivant P.Del'!Cormam*'Budget  2019 test suivant P.Del'!uktmp</f>
        <v>0</v>
      </c>
      <c r="AD28" s="33">
        <f ca="1">K28/yield/'Budget  2019 test suivant P.Del'!Cormam*'Budget  2019 test suivant P.Del'!uktmp</f>
        <v>0</v>
      </c>
      <c r="AE28" s="33">
        <f ca="1">L28/yield/'Budget  2019 test suivant P.Del'!Cormam*'Budget  2019 test suivant P.Del'!uktmp</f>
        <v>0</v>
      </c>
      <c r="AF28" s="33">
        <f ca="1">M28/yield/'Budget  2019 test suivant P.Del'!Cormam*'Budget  2019 test suivant P.Del'!uktmp</f>
        <v>0</v>
      </c>
      <c r="AG28" s="33">
        <f ca="1">N28/yield/'Budget  2019 test suivant P.Del'!Cormam*'Budget  2019 test suivant P.Del'!uktmp</f>
        <v>0</v>
      </c>
      <c r="AH28" s="33">
        <f ca="1">O28/yield/'Budget  2019 test suivant P.Del'!Cormam*'Budget  2019 test suivant P.Del'!uktmp</f>
        <v>0</v>
      </c>
      <c r="AI28" s="33">
        <f ca="1">P28/yield/'Budget  2019 test suivant P.Del'!Cormam*'Budget  2019 test suivant P.Del'!uktmp</f>
        <v>0</v>
      </c>
      <c r="AJ28" s="33">
        <f ca="1">Q28/yield/'Budget  2019 test suivant P.Del'!Cormam*'Budget  2019 test suivant P.Del'!uktmp</f>
        <v>0</v>
      </c>
      <c r="AK28" s="33">
        <f ca="1">R28/yield/'Budget  2019 test suivant P.Del'!Cormam*'Budget  2019 test suivant P.Del'!uktmp</f>
        <v>0</v>
      </c>
      <c r="AL28" s="33">
        <f ca="1">S28/yield/'Budget  2019 test suivant P.Del'!Cormam*'Budget  2019 test suivant P.Del'!uktmp</f>
        <v>0</v>
      </c>
      <c r="AM28" s="47"/>
      <c r="AN28" s="33">
        <f ca="1">H28/'Budget  2019 test suivant P.Del'!yield/'Budget  2019 test suivant P.Del'!Cormam*'Budget  2019 test suivant P.Del'!ecoti</f>
        <v>6.7204301075268811</v>
      </c>
      <c r="AO28" s="33">
        <f ca="1">J28/'Budget  2019 test suivant P.Del'!yield/'Budget  2019 test suivant P.Del'!Cormam*'Budget  2019 test suivant P.Del'!ecoti</f>
        <v>13.157894736842106</v>
      </c>
      <c r="AP28" s="48">
        <f ca="1">AO28*Z28</f>
        <v>219.73684210526315</v>
      </c>
      <c r="AQ28" s="33">
        <f ca="1">K28/'Budget  2019 test suivant P.Del'!yield/'Budget  2019 test suivant P.Del'!Cormam*'Budget  2019 test suivant P.Del'!ecoti</f>
        <v>19.132653061224492</v>
      </c>
      <c r="AR28" s="33">
        <f ca="1">L28/'Budget  2019 test suivant P.Del'!yield/'Budget  2019 test suivant P.Del'!Cormam*'Budget  2019 test suivant P.Del'!ecoti</f>
        <v>18.75</v>
      </c>
      <c r="AS28" s="33">
        <f ca="1">M28/'Budget  2019 test suivant P.Del'!yield/'Budget  2019 test suivant P.Del'!Cormam*'Budget  2019 test suivant P.Del'!ecoti</f>
        <v>37.5</v>
      </c>
      <c r="AT28" s="49">
        <f ca="1">N28/'Budget  2019 test suivant P.Del'!yield/'Budget  2019 test suivant P.Del'!Cormam*'Budget  2019 test suivant P.Del'!ecoti</f>
        <v>100</v>
      </c>
      <c r="AU28" s="41">
        <f t="shared" si="12"/>
        <v>16.7</v>
      </c>
      <c r="AV28" s="42">
        <f t="shared" ca="1" si="14"/>
        <v>1670</v>
      </c>
      <c r="AW28" s="41">
        <f t="shared" si="15"/>
        <v>16.7</v>
      </c>
      <c r="AX28" s="50" t="s">
        <v>47</v>
      </c>
      <c r="AY28" s="42">
        <f t="shared" ca="1" si="16"/>
        <v>1670</v>
      </c>
      <c r="AZ28" s="33">
        <f ca="1">O28/'Budget  2019 test suivant P.Del'!yield/'Budget  2019 test suivant P.Del'!Cormam*'Budget  2019 test suivant P.Del'!ecoti</f>
        <v>162.5</v>
      </c>
      <c r="BA28" s="33">
        <f ca="1">P28/'Budget  2019 test suivant P.Del'!yield/'Budget  2019 test suivant P.Del'!Cormam*'Budget  2019 test suivant P.Del'!ecoti</f>
        <v>225</v>
      </c>
      <c r="BB28" s="33">
        <f ca="1">Q28/'Budget  2019 test suivant P.Del'!yield/'Budget  2019 test suivant P.Del'!Cormam*'Budget  2019 test suivant P.Del'!ecoti</f>
        <v>225</v>
      </c>
      <c r="BC28" s="33">
        <f ca="1">R28/'Budget  2019 test suivant P.Del'!yield/'Budget  2019 test suivant P.Del'!Cormam*'Budget  2019 test suivant P.Del'!ecoti</f>
        <v>225</v>
      </c>
      <c r="BD28" s="33">
        <f ca="1">S28/'Budget  2019 test suivant P.Del'!yield/'Budget  2019 test suivant P.Del'!Cormam*'Budget  2019 test suivant P.Del'!ecoti</f>
        <v>225</v>
      </c>
    </row>
    <row r="29" spans="1:56" s="20" customFormat="1" ht="15" customHeight="1">
      <c r="A29" s="1"/>
      <c r="B29" s="124" t="s">
        <v>112</v>
      </c>
      <c r="C29" s="37" t="s">
        <v>52</v>
      </c>
      <c r="D29" s="37" t="s">
        <v>41</v>
      </c>
      <c r="E29" s="46" t="s">
        <v>42</v>
      </c>
      <c r="F29" s="46">
        <v>1</v>
      </c>
      <c r="G29" s="33">
        <v>0</v>
      </c>
      <c r="H29" s="33">
        <v>0</v>
      </c>
      <c r="I29" s="33">
        <v>5.5</v>
      </c>
      <c r="J29" s="33">
        <v>5</v>
      </c>
      <c r="K29" s="33">
        <v>50</v>
      </c>
      <c r="L29" s="34">
        <v>91</v>
      </c>
      <c r="M29" s="35">
        <v>121</v>
      </c>
      <c r="N29" s="33">
        <f t="shared" ref="N29:P32" si="19">M29</f>
        <v>121</v>
      </c>
      <c r="O29" s="33">
        <f t="shared" si="19"/>
        <v>121</v>
      </c>
      <c r="P29" s="33">
        <f t="shared" si="19"/>
        <v>121</v>
      </c>
      <c r="Q29" s="33">
        <f t="shared" si="18"/>
        <v>121</v>
      </c>
      <c r="R29" s="33">
        <f t="shared" si="18"/>
        <v>121</v>
      </c>
      <c r="S29" s="33">
        <f t="shared" si="18"/>
        <v>121</v>
      </c>
      <c r="U29" s="20">
        <v>0.8</v>
      </c>
      <c r="V29" s="36">
        <v>0</v>
      </c>
      <c r="W29" s="36">
        <f t="shared" si="13"/>
        <v>1</v>
      </c>
      <c r="X29" s="36">
        <f t="shared" si="1"/>
        <v>1</v>
      </c>
      <c r="Z29" s="37">
        <v>16.7</v>
      </c>
      <c r="AA29" s="33"/>
      <c r="AB29" s="33">
        <f ca="1">H29/yield/'Budget  2019 test suivant P.Del'!Cormam*'Budget  2019 test suivant P.Del'!uktmp</f>
        <v>0</v>
      </c>
      <c r="AC29" s="33">
        <f ca="1">J29/yield/'Budget  2019 test suivant P.Del'!Cormam*'Budget  2019 test suivant P.Del'!uktmp</f>
        <v>0</v>
      </c>
      <c r="AD29" s="33">
        <f ca="1">K29/yield/'Budget  2019 test suivant P.Del'!Cormam*'Budget  2019 test suivant P.Del'!uktmp</f>
        <v>0</v>
      </c>
      <c r="AE29" s="33">
        <f ca="1">L29/yield/'Budget  2019 test suivant P.Del'!Cormam*'Budget  2019 test suivant P.Del'!uktmp</f>
        <v>0</v>
      </c>
      <c r="AF29" s="33">
        <f ca="1">M29/yield/'Budget  2019 test suivant P.Del'!Cormam*'Budget  2019 test suivant P.Del'!uktmp</f>
        <v>0</v>
      </c>
      <c r="AG29" s="33">
        <f ca="1">N29/yield/'Budget  2019 test suivant P.Del'!Cormam*'Budget  2019 test suivant P.Del'!uktmp</f>
        <v>0</v>
      </c>
      <c r="AH29" s="33">
        <f ca="1">O29/yield/'Budget  2019 test suivant P.Del'!Cormam*'Budget  2019 test suivant P.Del'!uktmp</f>
        <v>0</v>
      </c>
      <c r="AI29" s="33">
        <f ca="1">P29/yield/'Budget  2019 test suivant P.Del'!Cormam*'Budget  2019 test suivant P.Del'!uktmp</f>
        <v>0</v>
      </c>
      <c r="AJ29" s="33">
        <f ca="1">Q29/yield/'Budget  2019 test suivant P.Del'!Cormam*'Budget  2019 test suivant P.Del'!uktmp</f>
        <v>0</v>
      </c>
      <c r="AK29" s="33">
        <f ca="1">R29/yield/'Budget  2019 test suivant P.Del'!Cormam*'Budget  2019 test suivant P.Del'!uktmp</f>
        <v>0</v>
      </c>
      <c r="AL29" s="33">
        <f ca="1">S29/yield/'Budget  2019 test suivant P.Del'!Cormam*'Budget  2019 test suivant P.Del'!uktmp</f>
        <v>0</v>
      </c>
      <c r="AM29" s="47"/>
      <c r="AN29" s="33">
        <f ca="1">H29/'Budget  2019 test suivant P.Del'!yield/'Budget  2019 test suivant P.Del'!Cormam*'Budget  2019 test suivant P.Del'!ecoti</f>
        <v>0</v>
      </c>
      <c r="AO29" s="33">
        <f ca="1">J29/'Budget  2019 test suivant P.Del'!yield/'Budget  2019 test suivant P.Del'!Cormam*'Budget  2019 test suivant P.Del'!ecoti</f>
        <v>6.5789473684210531</v>
      </c>
      <c r="AP29" s="48">
        <f ca="1">AO29*Z29</f>
        <v>109.86842105263158</v>
      </c>
      <c r="AQ29" s="33">
        <f ca="1">K29/'Budget  2019 test suivant P.Del'!yield/'Budget  2019 test suivant P.Del'!Cormam*'Budget  2019 test suivant P.Del'!ecoti</f>
        <v>63.775510204081634</v>
      </c>
      <c r="AR29" s="33">
        <f ca="1">L29/'Budget  2019 test suivant P.Del'!yield/'Budget  2019 test suivant P.Del'!Cormam*'Budget  2019 test suivant P.Del'!ecoti</f>
        <v>113.75</v>
      </c>
      <c r="AS29" s="33">
        <f ca="1">M29/'Budget  2019 test suivant P.Del'!yield/'Budget  2019 test suivant P.Del'!Cormam*'Budget  2019 test suivant P.Del'!ecoti</f>
        <v>151.25</v>
      </c>
      <c r="AT29" s="49">
        <f ca="1">N29/'Budget  2019 test suivant P.Del'!yield/'Budget  2019 test suivant P.Del'!Cormam*'Budget  2019 test suivant P.Del'!ecoti</f>
        <v>151.25</v>
      </c>
      <c r="AU29" s="41">
        <f t="shared" si="12"/>
        <v>16.7</v>
      </c>
      <c r="AV29" s="42">
        <f t="shared" ca="1" si="14"/>
        <v>2525.875</v>
      </c>
      <c r="AW29" s="41">
        <f t="shared" si="15"/>
        <v>16.7</v>
      </c>
      <c r="AX29" s="50" t="s">
        <v>47</v>
      </c>
      <c r="AY29" s="42">
        <f t="shared" ca="1" si="16"/>
        <v>2525.875</v>
      </c>
      <c r="AZ29" s="33">
        <f ca="1">O29/'Budget  2019 test suivant P.Del'!yield/'Budget  2019 test suivant P.Del'!Cormam*'Budget  2019 test suivant P.Del'!ecoti</f>
        <v>151.25</v>
      </c>
      <c r="BA29" s="33">
        <f ca="1">P29/'Budget  2019 test suivant P.Del'!yield/'Budget  2019 test suivant P.Del'!Cormam*'Budget  2019 test suivant P.Del'!ecoti</f>
        <v>151.25</v>
      </c>
      <c r="BB29" s="33">
        <f ca="1">Q29/'Budget  2019 test suivant P.Del'!yield/'Budget  2019 test suivant P.Del'!Cormam*'Budget  2019 test suivant P.Del'!ecoti</f>
        <v>151.25</v>
      </c>
      <c r="BC29" s="33">
        <f ca="1">R29/'Budget  2019 test suivant P.Del'!yield/'Budget  2019 test suivant P.Del'!Cormam*'Budget  2019 test suivant P.Del'!ecoti</f>
        <v>151.25</v>
      </c>
      <c r="BD29" s="33">
        <f ca="1">S29/'Budget  2019 test suivant P.Del'!yield/'Budget  2019 test suivant P.Del'!Cormam*'Budget  2019 test suivant P.Del'!ecoti</f>
        <v>151.25</v>
      </c>
    </row>
    <row r="30" spans="1:56" ht="21" customHeight="1">
      <c r="A30" s="45" t="s">
        <v>45</v>
      </c>
      <c r="C30" s="21" t="s">
        <v>57</v>
      </c>
      <c r="D30" s="21" t="s">
        <v>58</v>
      </c>
      <c r="E30" s="15" t="s">
        <v>42</v>
      </c>
      <c r="F30" s="15">
        <v>2</v>
      </c>
      <c r="G30" s="32">
        <v>0</v>
      </c>
      <c r="H30" s="33">
        <v>0</v>
      </c>
      <c r="I30" s="33"/>
      <c r="J30" s="33">
        <v>50</v>
      </c>
      <c r="K30" s="33">
        <v>0</v>
      </c>
      <c r="L30" s="34">
        <f>K30</f>
        <v>0</v>
      </c>
      <c r="M30" s="33">
        <f>L30</f>
        <v>0</v>
      </c>
      <c r="N30" s="33">
        <f t="shared" si="19"/>
        <v>0</v>
      </c>
      <c r="O30" s="33">
        <f t="shared" si="19"/>
        <v>0</v>
      </c>
      <c r="P30" s="33">
        <f t="shared" si="19"/>
        <v>0</v>
      </c>
      <c r="Q30" s="33">
        <f t="shared" si="18"/>
        <v>0</v>
      </c>
      <c r="R30" s="33">
        <f t="shared" si="18"/>
        <v>0</v>
      </c>
      <c r="S30" s="33">
        <f t="shared" si="18"/>
        <v>0</v>
      </c>
      <c r="U30" s="20">
        <v>0.8</v>
      </c>
      <c r="V30" s="36">
        <v>1</v>
      </c>
      <c r="W30" s="36">
        <f t="shared" si="13"/>
        <v>0</v>
      </c>
      <c r="X30" s="27">
        <f t="shared" si="1"/>
        <v>1</v>
      </c>
      <c r="Y30" s="20">
        <v>17.2</v>
      </c>
      <c r="Z30" s="37"/>
      <c r="AA30" s="38"/>
      <c r="AB30" s="33">
        <f ca="1">H30/yield/'Budget  2019 test suivant P.Del'!Cormam*'Budget  2019 test suivant P.Del'!uktmp</f>
        <v>0</v>
      </c>
      <c r="AC30" s="33">
        <f ca="1">J30/yield/'Budget  2019 test suivant P.Del'!Cormam*'Budget  2019 test suivant P.Del'!uktmp</f>
        <v>65.789473684210535</v>
      </c>
      <c r="AD30" s="33">
        <f ca="1">K30/yield/'Budget  2019 test suivant P.Del'!Cormam*'Budget  2019 test suivant P.Del'!uktmp</f>
        <v>0</v>
      </c>
      <c r="AE30" s="33">
        <f ca="1">L30/yield/'Budget  2019 test suivant P.Del'!Cormam*'Budget  2019 test suivant P.Del'!uktmp</f>
        <v>0</v>
      </c>
      <c r="AF30" s="33">
        <f ca="1">M30/yield/'Budget  2019 test suivant P.Del'!Cormam*'Budget  2019 test suivant P.Del'!uktmp</f>
        <v>0</v>
      </c>
      <c r="AG30" s="33">
        <f ca="1">N30/yield/'Budget  2019 test suivant P.Del'!Cormam*'Budget  2019 test suivant P.Del'!uktmp</f>
        <v>0</v>
      </c>
      <c r="AH30" s="33">
        <f ca="1">O30/yield/'Budget  2019 test suivant P.Del'!Cormam*'Budget  2019 test suivant P.Del'!uktmp</f>
        <v>0</v>
      </c>
      <c r="AI30" s="33">
        <f ca="1">P30/yield/'Budget  2019 test suivant P.Del'!Cormam*'Budget  2019 test suivant P.Del'!uktmp</f>
        <v>0</v>
      </c>
      <c r="AJ30" s="33">
        <f ca="1">Q30/yield/'Budget  2019 test suivant P.Del'!Cormam*'Budget  2019 test suivant P.Del'!uktmp</f>
        <v>0</v>
      </c>
      <c r="AK30" s="33">
        <f ca="1">R30/yield/'Budget  2019 test suivant P.Del'!Cormam*'Budget  2019 test suivant P.Del'!uktmp</f>
        <v>0</v>
      </c>
      <c r="AL30" s="33">
        <f ca="1">S30/yield/'Budget  2019 test suivant P.Del'!Cormam*'Budget  2019 test suivant P.Del'!uktmp</f>
        <v>0</v>
      </c>
      <c r="AM30" s="39"/>
      <c r="AN30" s="38">
        <f ca="1">H30/'Budget  2019 test suivant P.Del'!yield/'Budget  2019 test suivant P.Del'!Cormam*'Budget  2019 test suivant P.Del'!ecoti</f>
        <v>0</v>
      </c>
      <c r="AO30" s="38">
        <f ca="1">J30/'Budget  2019 test suivant P.Del'!yield/'Budget  2019 test suivant P.Del'!Cormam*'Budget  2019 test suivant P.Del'!ecoti</f>
        <v>0</v>
      </c>
      <c r="AP30" s="38"/>
      <c r="AQ30" s="38">
        <f ca="1">K30/'Budget  2019 test suivant P.Del'!yield/'Budget  2019 test suivant P.Del'!Cormam*'Budget  2019 test suivant P.Del'!ecoti</f>
        <v>0</v>
      </c>
      <c r="AR30" s="38">
        <f ca="1">L30/'Budget  2019 test suivant P.Del'!yield/'Budget  2019 test suivant P.Del'!Cormam*'Budget  2019 test suivant P.Del'!ecoti</f>
        <v>0</v>
      </c>
      <c r="AS30" s="38">
        <f ca="1">M30/'Budget  2019 test suivant P.Del'!yield/'Budget  2019 test suivant P.Del'!Cormam*'Budget  2019 test suivant P.Del'!ecoti</f>
        <v>0</v>
      </c>
      <c r="AT30" s="40">
        <f ca="1">N30/'Budget  2019 test suivant P.Del'!yield/'Budget  2019 test suivant P.Del'!Cormam*'Budget  2019 test suivant P.Del'!ecoti</f>
        <v>0</v>
      </c>
      <c r="AU30" s="41">
        <f t="shared" si="12"/>
        <v>0</v>
      </c>
      <c r="AV30" s="42">
        <f t="shared" ca="1" si="14"/>
        <v>0</v>
      </c>
      <c r="AW30" s="41">
        <f t="shared" si="15"/>
        <v>0</v>
      </c>
      <c r="AX30" s="50" t="s">
        <v>47</v>
      </c>
      <c r="AY30" s="42">
        <f t="shared" ca="1" si="16"/>
        <v>0</v>
      </c>
      <c r="AZ30" s="38">
        <f ca="1">O30/'Budget  2019 test suivant P.Del'!yield/'Budget  2019 test suivant P.Del'!Cormam*'Budget  2019 test suivant P.Del'!ecoti</f>
        <v>0</v>
      </c>
      <c r="BA30" s="38">
        <f ca="1">P30/'Budget  2019 test suivant P.Del'!yield/'Budget  2019 test suivant P.Del'!Cormam*'Budget  2019 test suivant P.Del'!ecoti</f>
        <v>0</v>
      </c>
      <c r="BB30" s="38">
        <f ca="1">Q30/'Budget  2019 test suivant P.Del'!yield/'Budget  2019 test suivant P.Del'!Cormam*'Budget  2019 test suivant P.Del'!ecoti</f>
        <v>0</v>
      </c>
      <c r="BC30" s="38">
        <f ca="1">R30/'Budget  2019 test suivant P.Del'!yield/'Budget  2019 test suivant P.Del'!Cormam*'Budget  2019 test suivant P.Del'!ecoti</f>
        <v>0</v>
      </c>
      <c r="BD30" s="38">
        <f ca="1">S30/'Budget  2019 test suivant P.Del'!yield/'Budget  2019 test suivant P.Del'!Cormam*'Budget  2019 test suivant P.Del'!ecoti</f>
        <v>0</v>
      </c>
    </row>
    <row r="31" spans="1:56" ht="21">
      <c r="A31" s="64" t="s">
        <v>45</v>
      </c>
      <c r="B31" s="124" t="s">
        <v>112</v>
      </c>
      <c r="C31" s="37" t="s">
        <v>59</v>
      </c>
      <c r="D31" s="37" t="s">
        <v>58</v>
      </c>
      <c r="E31" s="46" t="s">
        <v>42</v>
      </c>
      <c r="F31" s="46">
        <v>2</v>
      </c>
      <c r="G31" s="33">
        <v>0</v>
      </c>
      <c r="H31" s="33">
        <v>0</v>
      </c>
      <c r="I31" s="33"/>
      <c r="J31" s="33">
        <v>30</v>
      </c>
      <c r="K31" s="33">
        <v>45</v>
      </c>
      <c r="L31" s="34">
        <v>50</v>
      </c>
      <c r="M31" s="35">
        <f>L31</f>
        <v>50</v>
      </c>
      <c r="N31" s="33">
        <f t="shared" si="19"/>
        <v>50</v>
      </c>
      <c r="O31" s="33">
        <f t="shared" si="19"/>
        <v>50</v>
      </c>
      <c r="P31" s="33">
        <f t="shared" si="19"/>
        <v>50</v>
      </c>
      <c r="Q31" s="33">
        <f t="shared" si="18"/>
        <v>50</v>
      </c>
      <c r="R31" s="33">
        <f t="shared" si="18"/>
        <v>50</v>
      </c>
      <c r="S31" s="33">
        <f t="shared" si="18"/>
        <v>50</v>
      </c>
      <c r="T31" s="20"/>
      <c r="U31" s="20">
        <v>0.8</v>
      </c>
      <c r="V31" s="36">
        <v>0</v>
      </c>
      <c r="W31" s="36">
        <f t="shared" si="13"/>
        <v>1</v>
      </c>
      <c r="X31" s="36">
        <f t="shared" si="1"/>
        <v>1</v>
      </c>
      <c r="Y31" s="20">
        <v>17.2</v>
      </c>
      <c r="Z31" s="37">
        <v>17.2</v>
      </c>
      <c r="AA31" s="33"/>
      <c r="AB31" s="33">
        <f ca="1">H31/yield/'Budget  2019 test suivant P.Del'!Cormam*'Budget  2019 test suivant P.Del'!uktmp</f>
        <v>0</v>
      </c>
      <c r="AC31" s="33">
        <f ca="1">J31/yield/'Budget  2019 test suivant P.Del'!Cormam*'Budget  2019 test suivant P.Del'!uktmp</f>
        <v>0</v>
      </c>
      <c r="AD31" s="33">
        <f ca="1">K31/yield/'Budget  2019 test suivant P.Del'!Cormam*'Budget  2019 test suivant P.Del'!uktmp</f>
        <v>0</v>
      </c>
      <c r="AE31" s="33">
        <f ca="1">L31/yield/'Budget  2019 test suivant P.Del'!Cormam*'Budget  2019 test suivant P.Del'!uktmp</f>
        <v>0</v>
      </c>
      <c r="AF31" s="33">
        <f ca="1">M31/yield/'Budget  2019 test suivant P.Del'!Cormam*'Budget  2019 test suivant P.Del'!uktmp</f>
        <v>0</v>
      </c>
      <c r="AG31" s="33">
        <f ca="1">N31/yield/'Budget  2019 test suivant P.Del'!Cormam*'Budget  2019 test suivant P.Del'!uktmp</f>
        <v>0</v>
      </c>
      <c r="AH31" s="33">
        <f ca="1">O31/yield/'Budget  2019 test suivant P.Del'!Cormam*'Budget  2019 test suivant P.Del'!uktmp</f>
        <v>0</v>
      </c>
      <c r="AI31" s="33">
        <f ca="1">P31/yield/'Budget  2019 test suivant P.Del'!Cormam*'Budget  2019 test suivant P.Del'!uktmp</f>
        <v>0</v>
      </c>
      <c r="AJ31" s="33">
        <f ca="1">Q31/yield/'Budget  2019 test suivant P.Del'!Cormam*'Budget  2019 test suivant P.Del'!uktmp</f>
        <v>0</v>
      </c>
      <c r="AK31" s="33">
        <f ca="1">R31/yield/'Budget  2019 test suivant P.Del'!Cormam*'Budget  2019 test suivant P.Del'!uktmp</f>
        <v>0</v>
      </c>
      <c r="AL31" s="33">
        <f ca="1">S31/yield/'Budget  2019 test suivant P.Del'!Cormam*'Budget  2019 test suivant P.Del'!uktmp</f>
        <v>0</v>
      </c>
      <c r="AM31" s="47"/>
      <c r="AN31" s="33">
        <f ca="1">H31/'Budget  2019 test suivant P.Del'!yield/'Budget  2019 test suivant P.Del'!Cormam*'Budget  2019 test suivant P.Del'!ecoti</f>
        <v>0</v>
      </c>
      <c r="AO31" s="53">
        <f ca="1">J31/'Budget  2019 test suivant P.Del'!yield/'Budget  2019 test suivant P.Del'!Cormam*'Budget  2019 test suivant P.Del'!ecoti</f>
        <v>39.473684210526315</v>
      </c>
      <c r="AP31" s="48">
        <f ca="1">AO31*Z31</f>
        <v>678.9473684210526</v>
      </c>
      <c r="AQ31" s="33">
        <f ca="1">K31/'Budget  2019 test suivant P.Del'!yield/'Budget  2019 test suivant P.Del'!Cormam*'Budget  2019 test suivant P.Del'!ecoti</f>
        <v>57.397959183673471</v>
      </c>
      <c r="AR31" s="33">
        <f ca="1">L31/'Budget  2019 test suivant P.Del'!yield/'Budget  2019 test suivant P.Del'!Cormam*'Budget  2019 test suivant P.Del'!ecoti</f>
        <v>62.5</v>
      </c>
      <c r="AS31" s="33">
        <f ca="1">M31/'Budget  2019 test suivant P.Del'!yield/'Budget  2019 test suivant P.Del'!Cormam*'Budget  2019 test suivant P.Del'!ecoti</f>
        <v>62.5</v>
      </c>
      <c r="AT31" s="49">
        <f ca="1">N31/'Budget  2019 test suivant P.Del'!yield/'Budget  2019 test suivant P.Del'!Cormam*'Budget  2019 test suivant P.Del'!ecoti</f>
        <v>62.5</v>
      </c>
      <c r="AU31" s="41">
        <f t="shared" si="12"/>
        <v>17.2</v>
      </c>
      <c r="AV31" s="42">
        <f t="shared" ca="1" si="14"/>
        <v>1075</v>
      </c>
      <c r="AW31" s="41">
        <f t="shared" si="15"/>
        <v>17.2</v>
      </c>
      <c r="AX31" s="50" t="s">
        <v>47</v>
      </c>
      <c r="AY31" s="42">
        <f t="shared" ca="1" si="16"/>
        <v>1075</v>
      </c>
      <c r="AZ31" s="33">
        <f ca="1">O31/'Budget  2019 test suivant P.Del'!yield/'Budget  2019 test suivant P.Del'!Cormam*'Budget  2019 test suivant P.Del'!ecoti</f>
        <v>62.5</v>
      </c>
      <c r="BA31" s="33">
        <f ca="1">P31/'Budget  2019 test suivant P.Del'!yield/'Budget  2019 test suivant P.Del'!Cormam*'Budget  2019 test suivant P.Del'!ecoti</f>
        <v>62.5</v>
      </c>
      <c r="BB31" s="33">
        <f ca="1">Q31/'Budget  2019 test suivant P.Del'!yield/'Budget  2019 test suivant P.Del'!Cormam*'Budget  2019 test suivant P.Del'!ecoti</f>
        <v>62.5</v>
      </c>
      <c r="BC31" s="33">
        <f ca="1">R31/'Budget  2019 test suivant P.Del'!yield/'Budget  2019 test suivant P.Del'!Cormam*'Budget  2019 test suivant P.Del'!ecoti</f>
        <v>62.5</v>
      </c>
      <c r="BD31" s="33">
        <f ca="1">S31/'Budget  2019 test suivant P.Del'!yield/'Budget  2019 test suivant P.Del'!Cormam*'Budget  2019 test suivant P.Del'!ecoti</f>
        <v>62.5</v>
      </c>
    </row>
    <row r="32" spans="1:56" s="20" customFormat="1" ht="15" customHeight="1">
      <c r="A32" s="31"/>
      <c r="B32" s="1"/>
      <c r="C32" s="37" t="s">
        <v>62</v>
      </c>
      <c r="D32" s="21" t="s">
        <v>61</v>
      </c>
      <c r="E32" s="15" t="s">
        <v>42</v>
      </c>
      <c r="F32" s="15">
        <v>2</v>
      </c>
      <c r="G32" s="32">
        <v>0</v>
      </c>
      <c r="H32" s="33">
        <v>15</v>
      </c>
      <c r="I32" s="33">
        <v>0</v>
      </c>
      <c r="J32" s="33">
        <f>39-12</f>
        <v>27</v>
      </c>
      <c r="K32" s="33">
        <v>30</v>
      </c>
      <c r="L32" s="33">
        <v>76</v>
      </c>
      <c r="M32" s="33">
        <f>L32</f>
        <v>76</v>
      </c>
      <c r="N32" s="33">
        <f t="shared" si="19"/>
        <v>76</v>
      </c>
      <c r="O32" s="33">
        <f t="shared" si="19"/>
        <v>76</v>
      </c>
      <c r="P32" s="33">
        <f t="shared" si="19"/>
        <v>76</v>
      </c>
      <c r="Q32" s="33">
        <f t="shared" si="18"/>
        <v>76</v>
      </c>
      <c r="R32" s="33">
        <f t="shared" si="18"/>
        <v>76</v>
      </c>
      <c r="S32" s="33">
        <f t="shared" si="18"/>
        <v>76</v>
      </c>
      <c r="T32" s="1"/>
      <c r="U32" s="20">
        <v>0.8</v>
      </c>
      <c r="V32" s="36">
        <v>1</v>
      </c>
      <c r="W32" s="36">
        <f t="shared" si="13"/>
        <v>0</v>
      </c>
      <c r="X32" s="27">
        <f t="shared" si="1"/>
        <v>1</v>
      </c>
      <c r="Y32" s="20">
        <v>19</v>
      </c>
      <c r="Z32" s="37"/>
      <c r="AA32" s="38"/>
      <c r="AB32" s="33">
        <f ca="1">H32/yield/'Budget  2019 test suivant P.Del'!Cormam*'Budget  2019 test suivant P.Del'!uktmp</f>
        <v>20.161290322580644</v>
      </c>
      <c r="AC32" s="33">
        <f ca="1">J32/yield/'Budget  2019 test suivant P.Del'!Cormam*'Budget  2019 test suivant P.Del'!uktmp</f>
        <v>35.526315789473685</v>
      </c>
      <c r="AD32" s="33">
        <f ca="1">K32/yield/'Budget  2019 test suivant P.Del'!Cormam*'Budget  2019 test suivant P.Del'!uktmp</f>
        <v>38.265306122448983</v>
      </c>
      <c r="AE32" s="33">
        <f ca="1">L32/yield/'Budget  2019 test suivant P.Del'!Cormam*'Budget  2019 test suivant P.Del'!uktmp</f>
        <v>95</v>
      </c>
      <c r="AF32" s="33">
        <f ca="1">M32/yield/'Budget  2019 test suivant P.Del'!Cormam*'Budget  2019 test suivant P.Del'!uktmp</f>
        <v>95</v>
      </c>
      <c r="AG32" s="33">
        <f ca="1">N32/yield/'Budget  2019 test suivant P.Del'!Cormam*'Budget  2019 test suivant P.Del'!uktmp</f>
        <v>95</v>
      </c>
      <c r="AH32" s="33">
        <f ca="1">O32/yield/'Budget  2019 test suivant P.Del'!Cormam*'Budget  2019 test suivant P.Del'!uktmp</f>
        <v>95</v>
      </c>
      <c r="AI32" s="33">
        <f ca="1">P32/yield/'Budget  2019 test suivant P.Del'!Cormam*'Budget  2019 test suivant P.Del'!uktmp</f>
        <v>95</v>
      </c>
      <c r="AJ32" s="33">
        <f ca="1">Q32/yield/'Budget  2019 test suivant P.Del'!Cormam*'Budget  2019 test suivant P.Del'!uktmp</f>
        <v>95</v>
      </c>
      <c r="AK32" s="33">
        <f ca="1">R32/yield/'Budget  2019 test suivant P.Del'!Cormam*'Budget  2019 test suivant P.Del'!uktmp</f>
        <v>95</v>
      </c>
      <c r="AL32" s="33">
        <f ca="1">S32/yield/'Budget  2019 test suivant P.Del'!Cormam*'Budget  2019 test suivant P.Del'!uktmp</f>
        <v>95</v>
      </c>
      <c r="AM32" s="39"/>
      <c r="AN32" s="38">
        <f ca="1">H32/'Budget  2019 test suivant P.Del'!yield/'Budget  2019 test suivant P.Del'!Cormam*'Budget  2019 test suivant P.Del'!ecoti</f>
        <v>0</v>
      </c>
      <c r="AO32" s="38">
        <f ca="1">J32/'Budget  2019 test suivant P.Del'!yield/'Budget  2019 test suivant P.Del'!Cormam*'Budget  2019 test suivant P.Del'!ecoti</f>
        <v>0</v>
      </c>
      <c r="AP32" s="38"/>
      <c r="AQ32" s="38">
        <f ca="1">K32/'Budget  2019 test suivant P.Del'!yield/'Budget  2019 test suivant P.Del'!Cormam*'Budget  2019 test suivant P.Del'!ecoti</f>
        <v>0</v>
      </c>
      <c r="AR32" s="38">
        <f ca="1">L32/'Budget  2019 test suivant P.Del'!yield/'Budget  2019 test suivant P.Del'!Cormam*'Budget  2019 test suivant P.Del'!ecoti</f>
        <v>0</v>
      </c>
      <c r="AS32" s="38">
        <f ca="1">M32/'Budget  2019 test suivant P.Del'!yield/'Budget  2019 test suivant P.Del'!Cormam*'Budget  2019 test suivant P.Del'!ecoti</f>
        <v>0</v>
      </c>
      <c r="AT32" s="40">
        <f ca="1">N32/'Budget  2019 test suivant P.Del'!yield/'Budget  2019 test suivant P.Del'!Cormam*'Budget  2019 test suivant P.Del'!ecoti</f>
        <v>0</v>
      </c>
      <c r="AU32" s="41">
        <f t="shared" si="12"/>
        <v>0</v>
      </c>
      <c r="AV32" s="42">
        <f t="shared" ca="1" si="14"/>
        <v>0</v>
      </c>
      <c r="AW32" s="41">
        <f t="shared" si="15"/>
        <v>0</v>
      </c>
      <c r="AX32" s="50" t="s">
        <v>47</v>
      </c>
      <c r="AY32" s="42">
        <f t="shared" ca="1" si="16"/>
        <v>0</v>
      </c>
      <c r="AZ32" s="38">
        <f ca="1">O32/'Budget  2019 test suivant P.Del'!yield/'Budget  2019 test suivant P.Del'!Cormam*'Budget  2019 test suivant P.Del'!ecoti</f>
        <v>0</v>
      </c>
      <c r="BA32" s="38">
        <f ca="1">P32/'Budget  2019 test suivant P.Del'!yield/'Budget  2019 test suivant P.Del'!Cormam*'Budget  2019 test suivant P.Del'!ecoti</f>
        <v>0</v>
      </c>
      <c r="BB32" s="38">
        <f ca="1">Q32/'Budget  2019 test suivant P.Del'!yield/'Budget  2019 test suivant P.Del'!Cormam*'Budget  2019 test suivant P.Del'!ecoti</f>
        <v>0</v>
      </c>
      <c r="BC32" s="38">
        <f ca="1">R32/'Budget  2019 test suivant P.Del'!yield/'Budget  2019 test suivant P.Del'!Cormam*'Budget  2019 test suivant P.Del'!ecoti</f>
        <v>0</v>
      </c>
      <c r="BD32" s="38">
        <f ca="1">S32/'Budget  2019 test suivant P.Del'!yield/'Budget  2019 test suivant P.Del'!Cormam*'Budget  2019 test suivant P.Del'!ecoti</f>
        <v>0</v>
      </c>
    </row>
    <row r="33" spans="1:56" s="20" customFormat="1" ht="15" customHeight="1">
      <c r="A33" s="31"/>
      <c r="B33" s="56"/>
      <c r="C33" s="37" t="s">
        <v>69</v>
      </c>
      <c r="D33" s="37" t="s">
        <v>61</v>
      </c>
      <c r="E33" s="46" t="s">
        <v>42</v>
      </c>
      <c r="F33" s="46">
        <v>3</v>
      </c>
      <c r="G33" s="33">
        <v>0</v>
      </c>
      <c r="H33" s="33">
        <v>0</v>
      </c>
      <c r="I33" s="33"/>
      <c r="J33" s="33">
        <v>30</v>
      </c>
      <c r="K33" s="33">
        <v>50</v>
      </c>
      <c r="L33" s="34">
        <v>50</v>
      </c>
      <c r="M33" s="33">
        <v>50</v>
      </c>
      <c r="N33" s="33">
        <v>50</v>
      </c>
      <c r="O33" s="33">
        <v>50</v>
      </c>
      <c r="P33" s="33">
        <v>50</v>
      </c>
      <c r="Q33" s="33">
        <v>100</v>
      </c>
      <c r="R33" s="33">
        <f t="shared" ref="R33:S37" si="20">Q33</f>
        <v>100</v>
      </c>
      <c r="S33" s="33">
        <f t="shared" si="20"/>
        <v>100</v>
      </c>
      <c r="U33" s="20">
        <v>0.8</v>
      </c>
      <c r="V33" s="36">
        <v>0</v>
      </c>
      <c r="W33" s="36">
        <f t="shared" si="13"/>
        <v>1</v>
      </c>
      <c r="X33" s="36">
        <f t="shared" si="1"/>
        <v>1</v>
      </c>
      <c r="Z33" s="37">
        <v>15.2</v>
      </c>
      <c r="AA33" s="33"/>
      <c r="AB33" s="33">
        <f ca="1">H33/yield/'Budget  2019 test suivant P.Del'!Cormam*'Budget  2019 test suivant P.Del'!uktmp</f>
        <v>0</v>
      </c>
      <c r="AC33" s="33">
        <f ca="1">J33/yield/'Budget  2019 test suivant P.Del'!Cormam*'Budget  2019 test suivant P.Del'!uktmp</f>
        <v>0</v>
      </c>
      <c r="AD33" s="33">
        <f ca="1">K33/yield/'Budget  2019 test suivant P.Del'!Cormam*'Budget  2019 test suivant P.Del'!uktmp</f>
        <v>0</v>
      </c>
      <c r="AE33" s="33">
        <f ca="1">L33/yield/'Budget  2019 test suivant P.Del'!Cormam*'Budget  2019 test suivant P.Del'!uktmp</f>
        <v>0</v>
      </c>
      <c r="AF33" s="33">
        <f ca="1">M33/yield/'Budget  2019 test suivant P.Del'!Cormam*'Budget  2019 test suivant P.Del'!uktmp</f>
        <v>0</v>
      </c>
      <c r="AG33" s="33">
        <f ca="1">N33/yield/'Budget  2019 test suivant P.Del'!Cormam*'Budget  2019 test suivant P.Del'!uktmp</f>
        <v>0</v>
      </c>
      <c r="AH33" s="33">
        <f ca="1">O33/yield/'Budget  2019 test suivant P.Del'!Cormam*'Budget  2019 test suivant P.Del'!uktmp</f>
        <v>0</v>
      </c>
      <c r="AI33" s="33">
        <f ca="1">P33/yield/'Budget  2019 test suivant P.Del'!Cormam*'Budget  2019 test suivant P.Del'!uktmp</f>
        <v>0</v>
      </c>
      <c r="AJ33" s="33">
        <f ca="1">Q33/yield/'Budget  2019 test suivant P.Del'!Cormam*'Budget  2019 test suivant P.Del'!uktmp</f>
        <v>0</v>
      </c>
      <c r="AK33" s="33">
        <f ca="1">R33/yield/'Budget  2019 test suivant P.Del'!Cormam*'Budget  2019 test suivant P.Del'!uktmp</f>
        <v>0</v>
      </c>
      <c r="AL33" s="33">
        <f ca="1">S33/yield/'Budget  2019 test suivant P.Del'!Cormam*'Budget  2019 test suivant P.Del'!uktmp</f>
        <v>0</v>
      </c>
      <c r="AM33" s="47"/>
      <c r="AN33" s="33">
        <f ca="1">H33/'Budget  2019 test suivant P.Del'!yield/'Budget  2019 test suivant P.Del'!Cormam*'Budget  2019 test suivant P.Del'!ecoti</f>
        <v>0</v>
      </c>
      <c r="AO33" s="33">
        <f ca="1">J33/'Budget  2019 test suivant P.Del'!yield/'Budget  2019 test suivant P.Del'!Cormam*'Budget  2019 test suivant P.Del'!ecoti</f>
        <v>39.473684210526315</v>
      </c>
      <c r="AP33" s="48">
        <f ca="1">AO33*Z33</f>
        <v>600</v>
      </c>
      <c r="AQ33" s="33">
        <f ca="1">K33/'Budget  2019 test suivant P.Del'!yield/'Budget  2019 test suivant P.Del'!Cormam*'Budget  2019 test suivant P.Del'!ecoti</f>
        <v>63.775510204081634</v>
      </c>
      <c r="AR33" s="33">
        <f ca="1">L33/'Budget  2019 test suivant P.Del'!yield/'Budget  2019 test suivant P.Del'!Cormam*'Budget  2019 test suivant P.Del'!ecoti</f>
        <v>62.5</v>
      </c>
      <c r="AS33" s="33">
        <f ca="1">M33/'Budget  2019 test suivant P.Del'!yield/'Budget  2019 test suivant P.Del'!Cormam*'Budget  2019 test suivant P.Del'!ecoti</f>
        <v>62.5</v>
      </c>
      <c r="AT33" s="49">
        <f ca="1">N33/'Budget  2019 test suivant P.Del'!yield/'Budget  2019 test suivant P.Del'!Cormam*'Budget  2019 test suivant P.Del'!ecoti</f>
        <v>62.5</v>
      </c>
      <c r="AU33" s="41">
        <f t="shared" si="12"/>
        <v>15.2</v>
      </c>
      <c r="AV33" s="42">
        <f t="shared" ca="1" si="14"/>
        <v>950</v>
      </c>
      <c r="AW33" s="57">
        <v>15.5</v>
      </c>
      <c r="AX33" s="50">
        <v>2020</v>
      </c>
      <c r="AY33" s="42">
        <f t="shared" ca="1" si="16"/>
        <v>968.75</v>
      </c>
      <c r="AZ33" s="33">
        <f ca="1">O33/'Budget  2019 test suivant P.Del'!yield/'Budget  2019 test suivant P.Del'!Cormam*'Budget  2019 test suivant P.Del'!ecoti</f>
        <v>62.5</v>
      </c>
      <c r="BA33" s="33">
        <f ca="1">P33/'Budget  2019 test suivant P.Del'!yield/'Budget  2019 test suivant P.Del'!Cormam*'Budget  2019 test suivant P.Del'!ecoti</f>
        <v>62.5</v>
      </c>
      <c r="BB33" s="33">
        <f ca="1">Q33/'Budget  2019 test suivant P.Del'!yield/'Budget  2019 test suivant P.Del'!Cormam*'Budget  2019 test suivant P.Del'!ecoti</f>
        <v>125</v>
      </c>
      <c r="BC33" s="33">
        <f ca="1">R33/'Budget  2019 test suivant P.Del'!yield/'Budget  2019 test suivant P.Del'!Cormam*'Budget  2019 test suivant P.Del'!ecoti</f>
        <v>125</v>
      </c>
      <c r="BD33" s="33">
        <f ca="1">S33/'Budget  2019 test suivant P.Del'!yield/'Budget  2019 test suivant P.Del'!Cormam*'Budget  2019 test suivant P.Del'!ecoti</f>
        <v>125</v>
      </c>
    </row>
    <row r="34" spans="1:56" ht="15" customHeight="1">
      <c r="B34" s="15"/>
      <c r="C34" s="21" t="s">
        <v>84</v>
      </c>
      <c r="D34" s="21" t="s">
        <v>61</v>
      </c>
      <c r="E34" s="15" t="s">
        <v>42</v>
      </c>
      <c r="F34" s="15">
        <v>3</v>
      </c>
      <c r="G34" s="32">
        <v>0</v>
      </c>
      <c r="H34" s="33">
        <v>0</v>
      </c>
      <c r="I34" s="33"/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f>P34</f>
        <v>0</v>
      </c>
      <c r="R34" s="33">
        <f t="shared" si="20"/>
        <v>0</v>
      </c>
      <c r="S34" s="33">
        <f t="shared" si="20"/>
        <v>0</v>
      </c>
      <c r="U34" s="20">
        <v>0.8</v>
      </c>
      <c r="V34" s="36">
        <v>0.3</v>
      </c>
      <c r="W34" s="36">
        <f t="shared" si="13"/>
        <v>0.7</v>
      </c>
      <c r="X34" s="27">
        <f t="shared" si="1"/>
        <v>1</v>
      </c>
      <c r="Y34" s="20">
        <v>17.2</v>
      </c>
      <c r="Z34" s="37">
        <v>16</v>
      </c>
      <c r="AA34" s="38"/>
      <c r="AB34" s="33">
        <f ca="1">H34/yield/'Budget  2019 test suivant P.Del'!Cormam*'Budget  2019 test suivant P.Del'!uktmp</f>
        <v>0</v>
      </c>
      <c r="AC34" s="33">
        <f ca="1">J34/yield/'Budget  2019 test suivant P.Del'!Cormam*'Budget  2019 test suivant P.Del'!uktmp</f>
        <v>0</v>
      </c>
      <c r="AD34" s="33">
        <f ca="1">K34/yield/'Budget  2019 test suivant P.Del'!Cormam*'Budget  2019 test suivant P.Del'!uktmp</f>
        <v>0</v>
      </c>
      <c r="AE34" s="33">
        <f ca="1">L34/yield/'Budget  2019 test suivant P.Del'!Cormam*'Budget  2019 test suivant P.Del'!uktmp</f>
        <v>0</v>
      </c>
      <c r="AF34" s="33">
        <f ca="1">M34/yield/'Budget  2019 test suivant P.Del'!Cormam*'Budget  2019 test suivant P.Del'!uktmp</f>
        <v>0</v>
      </c>
      <c r="AG34" s="33">
        <f ca="1">N34/yield/'Budget  2019 test suivant P.Del'!Cormam*'Budget  2019 test suivant P.Del'!uktmp</f>
        <v>0</v>
      </c>
      <c r="AH34" s="33">
        <f ca="1">O34/yield/'Budget  2019 test suivant P.Del'!Cormam*'Budget  2019 test suivant P.Del'!uktmp</f>
        <v>0</v>
      </c>
      <c r="AI34" s="33">
        <f ca="1">P34/yield/'Budget  2019 test suivant P.Del'!Cormam*'Budget  2019 test suivant P.Del'!uktmp</f>
        <v>0</v>
      </c>
      <c r="AJ34" s="33">
        <f ca="1">Q34/yield/'Budget  2019 test suivant P.Del'!Cormam*'Budget  2019 test suivant P.Del'!uktmp</f>
        <v>0</v>
      </c>
      <c r="AK34" s="33">
        <f ca="1">R34/yield/'Budget  2019 test suivant P.Del'!Cormam*'Budget  2019 test suivant P.Del'!uktmp</f>
        <v>0</v>
      </c>
      <c r="AL34" s="33">
        <f ca="1">S34/yield/'Budget  2019 test suivant P.Del'!Cormam*'Budget  2019 test suivant P.Del'!uktmp</f>
        <v>0</v>
      </c>
      <c r="AM34" s="39"/>
      <c r="AN34" s="38">
        <f ca="1">H34/'Budget  2019 test suivant P.Del'!yield/'Budget  2019 test suivant P.Del'!Cormam*'Budget  2019 test suivant P.Del'!ecoti</f>
        <v>0</v>
      </c>
      <c r="AO34" s="38">
        <f ca="1">J34/'Budget  2019 test suivant P.Del'!yield/'Budget  2019 test suivant P.Del'!Cormam*'Budget  2019 test suivant P.Del'!ecoti</f>
        <v>0</v>
      </c>
      <c r="AP34" s="48">
        <f ca="1">AO34*Z34</f>
        <v>0</v>
      </c>
      <c r="AQ34" s="38">
        <f ca="1">K34/'Budget  2019 test suivant P.Del'!yield/'Budget  2019 test suivant P.Del'!Cormam*'Budget  2019 test suivant P.Del'!ecoti</f>
        <v>0</v>
      </c>
      <c r="AR34" s="38">
        <f ca="1">L34/'Budget  2019 test suivant P.Del'!yield/'Budget  2019 test suivant P.Del'!Cormam*'Budget  2019 test suivant P.Del'!ecoti</f>
        <v>0</v>
      </c>
      <c r="AS34" s="38">
        <f ca="1">M34/'Budget  2019 test suivant P.Del'!yield/'Budget  2019 test suivant P.Del'!Cormam*'Budget  2019 test suivant P.Del'!ecoti</f>
        <v>0</v>
      </c>
      <c r="AT34" s="40">
        <f ca="1">N34/'Budget  2019 test suivant P.Del'!yield/'Budget  2019 test suivant P.Del'!Cormam*'Budget  2019 test suivant P.Del'!ecoti</f>
        <v>0</v>
      </c>
      <c r="AU34" s="41">
        <f t="shared" si="12"/>
        <v>16</v>
      </c>
      <c r="AV34" s="42">
        <f t="shared" ca="1" si="14"/>
        <v>0</v>
      </c>
      <c r="AW34" s="41">
        <f>AU34</f>
        <v>16</v>
      </c>
      <c r="AX34" s="50" t="s">
        <v>47</v>
      </c>
      <c r="AY34" s="42">
        <f t="shared" ca="1" si="16"/>
        <v>0</v>
      </c>
      <c r="AZ34" s="38">
        <f ca="1">O34/'Budget  2019 test suivant P.Del'!yield/'Budget  2019 test suivant P.Del'!Cormam*'Budget  2019 test suivant P.Del'!ecoti</f>
        <v>0</v>
      </c>
      <c r="BA34" s="38">
        <f ca="1">P34/'Budget  2019 test suivant P.Del'!yield/'Budget  2019 test suivant P.Del'!Cormam*'Budget  2019 test suivant P.Del'!ecoti</f>
        <v>0</v>
      </c>
      <c r="BB34" s="38">
        <f ca="1">Q34/'Budget  2019 test suivant P.Del'!yield/'Budget  2019 test suivant P.Del'!Cormam*'Budget  2019 test suivant P.Del'!ecoti</f>
        <v>0</v>
      </c>
      <c r="BC34" s="38">
        <f ca="1">R34/'Budget  2019 test suivant P.Del'!yield/'Budget  2019 test suivant P.Del'!Cormam*'Budget  2019 test suivant P.Del'!ecoti</f>
        <v>0</v>
      </c>
      <c r="BD34" s="38">
        <f ca="1">S34/'Budget  2019 test suivant P.Del'!yield/'Budget  2019 test suivant P.Del'!Cormam*'Budget  2019 test suivant P.Del'!ecoti</f>
        <v>0</v>
      </c>
    </row>
    <row r="35" spans="1:56" ht="15" customHeight="1">
      <c r="C35" s="21" t="s">
        <v>86</v>
      </c>
      <c r="D35" s="21" t="s">
        <v>61</v>
      </c>
      <c r="E35" s="15" t="s">
        <v>42</v>
      </c>
      <c r="F35" s="15">
        <v>3</v>
      </c>
      <c r="G35" s="32">
        <v>11</v>
      </c>
      <c r="H35" s="33">
        <v>10.8</v>
      </c>
      <c r="I35" s="33">
        <v>7</v>
      </c>
      <c r="J35" s="33">
        <v>5</v>
      </c>
      <c r="K35" s="33">
        <v>11</v>
      </c>
      <c r="L35" s="33">
        <v>7</v>
      </c>
      <c r="M35" s="33">
        <f>L35</f>
        <v>7</v>
      </c>
      <c r="N35" s="33">
        <v>77</v>
      </c>
      <c r="O35" s="33">
        <f>N35</f>
        <v>77</v>
      </c>
      <c r="P35" s="33">
        <f>O35</f>
        <v>77</v>
      </c>
      <c r="Q35" s="33">
        <f>P35</f>
        <v>77</v>
      </c>
      <c r="R35" s="33">
        <f t="shared" si="20"/>
        <v>77</v>
      </c>
      <c r="S35" s="33">
        <f t="shared" si="20"/>
        <v>77</v>
      </c>
      <c r="U35" s="20">
        <v>0.8</v>
      </c>
      <c r="V35" s="36">
        <v>1</v>
      </c>
      <c r="W35" s="36">
        <f t="shared" si="13"/>
        <v>0</v>
      </c>
      <c r="X35" s="27">
        <f t="shared" si="1"/>
        <v>1</v>
      </c>
      <c r="Y35" s="20">
        <v>17.2</v>
      </c>
      <c r="Z35" s="37"/>
      <c r="AA35" s="38"/>
      <c r="AB35" s="33">
        <f ca="1">H35/yield/'Budget  2019 test suivant P.Del'!Cormam*'Budget  2019 test suivant P.Del'!uktmp</f>
        <v>14.516129032258064</v>
      </c>
      <c r="AC35" s="33">
        <f ca="1">J35/yield/'Budget  2019 test suivant P.Del'!Cormam*'Budget  2019 test suivant P.Del'!uktmp</f>
        <v>6.5789473684210531</v>
      </c>
      <c r="AD35" s="33">
        <f ca="1">K35/yield/'Budget  2019 test suivant P.Del'!Cormam*'Budget  2019 test suivant P.Del'!uktmp</f>
        <v>14.030612244897959</v>
      </c>
      <c r="AE35" s="33">
        <f ca="1">L35/yield/'Budget  2019 test suivant P.Del'!Cormam*'Budget  2019 test suivant P.Del'!uktmp</f>
        <v>8.75</v>
      </c>
      <c r="AF35" s="33">
        <f ca="1">M35/yield/'Budget  2019 test suivant P.Del'!Cormam*'Budget  2019 test suivant P.Del'!uktmp</f>
        <v>8.75</v>
      </c>
      <c r="AG35" s="33">
        <f ca="1">N35/yield/'Budget  2019 test suivant P.Del'!Cormam*'Budget  2019 test suivant P.Del'!uktmp</f>
        <v>96.25</v>
      </c>
      <c r="AH35" s="33">
        <f ca="1">O35/yield/'Budget  2019 test suivant P.Del'!Cormam*'Budget  2019 test suivant P.Del'!uktmp</f>
        <v>96.25</v>
      </c>
      <c r="AI35" s="33">
        <f ca="1">P35/yield/'Budget  2019 test suivant P.Del'!Cormam*'Budget  2019 test suivant P.Del'!uktmp</f>
        <v>96.25</v>
      </c>
      <c r="AJ35" s="33">
        <f ca="1">Q35/yield/'Budget  2019 test suivant P.Del'!Cormam*'Budget  2019 test suivant P.Del'!uktmp</f>
        <v>96.25</v>
      </c>
      <c r="AK35" s="33">
        <f ca="1">R35/yield/'Budget  2019 test suivant P.Del'!Cormam*'Budget  2019 test suivant P.Del'!uktmp</f>
        <v>96.25</v>
      </c>
      <c r="AL35" s="33">
        <f ca="1">S35/yield/'Budget  2019 test suivant P.Del'!Cormam*'Budget  2019 test suivant P.Del'!uktmp</f>
        <v>96.25</v>
      </c>
      <c r="AM35" s="39"/>
      <c r="AN35" s="38">
        <f ca="1">H35/'Budget  2019 test suivant P.Del'!yield/'Budget  2019 test suivant P.Del'!Cormam*'Budget  2019 test suivant P.Del'!ecoti</f>
        <v>0</v>
      </c>
      <c r="AO35" s="38">
        <f ca="1">J35/'Budget  2019 test suivant P.Del'!yield/'Budget  2019 test suivant P.Del'!Cormam*'Budget  2019 test suivant P.Del'!ecoti</f>
        <v>0</v>
      </c>
      <c r="AP35" s="48">
        <f ca="1">AO35*Z35</f>
        <v>0</v>
      </c>
      <c r="AQ35" s="38">
        <f ca="1">K35/'Budget  2019 test suivant P.Del'!yield/'Budget  2019 test suivant P.Del'!Cormam*'Budget  2019 test suivant P.Del'!ecoti</f>
        <v>0</v>
      </c>
      <c r="AR35" s="38">
        <f ca="1">L35/'Budget  2019 test suivant P.Del'!yield/'Budget  2019 test suivant P.Del'!Cormam*'Budget  2019 test suivant P.Del'!ecoti</f>
        <v>0</v>
      </c>
      <c r="AS35" s="38">
        <f ca="1">M35/'Budget  2019 test suivant P.Del'!yield/'Budget  2019 test suivant P.Del'!Cormam*'Budget  2019 test suivant P.Del'!ecoti</f>
        <v>0</v>
      </c>
      <c r="AT35" s="40">
        <f ca="1">N35/'Budget  2019 test suivant P.Del'!yield/'Budget  2019 test suivant P.Del'!Cormam*'Budget  2019 test suivant P.Del'!ecoti</f>
        <v>0</v>
      </c>
      <c r="AU35" s="41">
        <f t="shared" si="12"/>
        <v>0</v>
      </c>
      <c r="AV35" s="42">
        <f t="shared" ca="1" si="14"/>
        <v>0</v>
      </c>
      <c r="AW35" s="41">
        <f>AU35</f>
        <v>0</v>
      </c>
      <c r="AX35" s="44"/>
      <c r="AY35" s="42">
        <f t="shared" ca="1" si="16"/>
        <v>0</v>
      </c>
      <c r="AZ35" s="38">
        <f ca="1">O35/'Budget  2019 test suivant P.Del'!yield/'Budget  2019 test suivant P.Del'!Cormam*'Budget  2019 test suivant P.Del'!ecoti</f>
        <v>0</v>
      </c>
      <c r="BA35" s="38">
        <f ca="1">P35/'Budget  2019 test suivant P.Del'!yield/'Budget  2019 test suivant P.Del'!Cormam*'Budget  2019 test suivant P.Del'!ecoti</f>
        <v>0</v>
      </c>
      <c r="BB35" s="38">
        <f ca="1">Q35/'Budget  2019 test suivant P.Del'!yield/'Budget  2019 test suivant P.Del'!Cormam*'Budget  2019 test suivant P.Del'!ecoti</f>
        <v>0</v>
      </c>
      <c r="BC35" s="38">
        <f ca="1">R35/'Budget  2019 test suivant P.Del'!yield/'Budget  2019 test suivant P.Del'!Cormam*'Budget  2019 test suivant P.Del'!ecoti</f>
        <v>0</v>
      </c>
      <c r="BD35" s="38">
        <f ca="1">S35/'Budget  2019 test suivant P.Del'!yield/'Budget  2019 test suivant P.Del'!Cormam*'Budget  2019 test suivant P.Del'!ecoti</f>
        <v>0</v>
      </c>
    </row>
    <row r="36" spans="1:56" ht="15" customHeight="1">
      <c r="A36" s="45" t="s">
        <v>45</v>
      </c>
      <c r="B36" s="124" t="s">
        <v>112</v>
      </c>
      <c r="C36" s="21" t="s">
        <v>71</v>
      </c>
      <c r="D36" s="21" t="s">
        <v>61</v>
      </c>
      <c r="E36" s="15" t="s">
        <v>42</v>
      </c>
      <c r="F36" s="15">
        <v>3</v>
      </c>
      <c r="G36" s="32">
        <v>4</v>
      </c>
      <c r="H36" s="33">
        <v>5</v>
      </c>
      <c r="I36" s="33">
        <v>1</v>
      </c>
      <c r="J36" s="33">
        <v>0</v>
      </c>
      <c r="K36" s="33">
        <v>50</v>
      </c>
      <c r="L36" s="34">
        <v>50</v>
      </c>
      <c r="M36" s="33">
        <v>50</v>
      </c>
      <c r="N36" s="33">
        <v>50</v>
      </c>
      <c r="O36" s="33">
        <v>50</v>
      </c>
      <c r="P36" s="33">
        <v>50</v>
      </c>
      <c r="Q36" s="33">
        <f>P36</f>
        <v>50</v>
      </c>
      <c r="R36" s="33">
        <f t="shared" si="20"/>
        <v>50</v>
      </c>
      <c r="S36" s="33">
        <f t="shared" si="20"/>
        <v>50</v>
      </c>
      <c r="U36" s="20">
        <v>0.8</v>
      </c>
      <c r="V36" s="36">
        <v>0</v>
      </c>
      <c r="W36" s="36">
        <f t="shared" si="13"/>
        <v>1</v>
      </c>
      <c r="X36" s="27">
        <f t="shared" si="1"/>
        <v>1</v>
      </c>
      <c r="Y36" s="20">
        <v>17.2</v>
      </c>
      <c r="Z36" s="37">
        <v>16</v>
      </c>
      <c r="AA36" s="38"/>
      <c r="AB36" s="33">
        <f ca="1">H36/yield/'Budget  2019 test suivant P.Del'!Cormam*'Budget  2019 test suivant P.Del'!uktmp</f>
        <v>0</v>
      </c>
      <c r="AC36" s="33">
        <f ca="1">J36/yield/'Budget  2019 test suivant P.Del'!Cormam*'Budget  2019 test suivant P.Del'!uktmp</f>
        <v>0</v>
      </c>
      <c r="AD36" s="33">
        <f ca="1">K36/yield/'Budget  2019 test suivant P.Del'!Cormam*'Budget  2019 test suivant P.Del'!uktmp</f>
        <v>0</v>
      </c>
      <c r="AE36" s="33">
        <f ca="1">L36/yield/'Budget  2019 test suivant P.Del'!Cormam*'Budget  2019 test suivant P.Del'!uktmp</f>
        <v>0</v>
      </c>
      <c r="AF36" s="33">
        <f ca="1">M36/yield/'Budget  2019 test suivant P.Del'!Cormam*'Budget  2019 test suivant P.Del'!uktmp</f>
        <v>0</v>
      </c>
      <c r="AG36" s="33">
        <f ca="1">N36/yield/'Budget  2019 test suivant P.Del'!Cormam*'Budget  2019 test suivant P.Del'!uktmp</f>
        <v>0</v>
      </c>
      <c r="AH36" s="33">
        <f ca="1">O36/yield/'Budget  2019 test suivant P.Del'!Cormam*'Budget  2019 test suivant P.Del'!uktmp</f>
        <v>0</v>
      </c>
      <c r="AI36" s="33">
        <f ca="1">P36/yield/'Budget  2019 test suivant P.Del'!Cormam*'Budget  2019 test suivant P.Del'!uktmp</f>
        <v>0</v>
      </c>
      <c r="AJ36" s="33">
        <f ca="1">Q36/yield/'Budget  2019 test suivant P.Del'!Cormam*'Budget  2019 test suivant P.Del'!uktmp</f>
        <v>0</v>
      </c>
      <c r="AK36" s="33">
        <f ca="1">R36/yield/'Budget  2019 test suivant P.Del'!Cormam*'Budget  2019 test suivant P.Del'!uktmp</f>
        <v>0</v>
      </c>
      <c r="AL36" s="33">
        <f ca="1">S36/yield/'Budget  2019 test suivant P.Del'!Cormam*'Budget  2019 test suivant P.Del'!uktmp</f>
        <v>0</v>
      </c>
      <c r="AM36" s="39"/>
      <c r="AN36" s="38">
        <f ca="1">H36/'Budget  2019 test suivant P.Del'!yield/'Budget  2019 test suivant P.Del'!Cormam*'Budget  2019 test suivant P.Del'!ecoti</f>
        <v>6.7204301075268811</v>
      </c>
      <c r="AO36" s="38">
        <f ca="1">J36/'Budget  2019 test suivant P.Del'!yield/'Budget  2019 test suivant P.Del'!Cormam*'Budget  2019 test suivant P.Del'!ecoti</f>
        <v>0</v>
      </c>
      <c r="AP36" s="48">
        <f ca="1">AO36*Z36</f>
        <v>0</v>
      </c>
      <c r="AQ36" s="33">
        <f ca="1">K36/'Budget  2019 test suivant P.Del'!yield/'Budget  2019 test suivant P.Del'!Cormam*'Budget  2019 test suivant P.Del'!ecoti</f>
        <v>63.775510204081634</v>
      </c>
      <c r="AR36" s="33">
        <f ca="1">L36/'Budget  2019 test suivant P.Del'!yield/'Budget  2019 test suivant P.Del'!Cormam*'Budget  2019 test suivant P.Del'!ecoti</f>
        <v>62.5</v>
      </c>
      <c r="AS36" s="33">
        <f ca="1">M36/'Budget  2019 test suivant P.Del'!yield/'Budget  2019 test suivant P.Del'!Cormam*'Budget  2019 test suivant P.Del'!ecoti</f>
        <v>62.5</v>
      </c>
      <c r="AT36" s="49">
        <f ca="1">N36/'Budget  2019 test suivant P.Del'!yield/'Budget  2019 test suivant P.Del'!Cormam*'Budget  2019 test suivant P.Del'!ecoti</f>
        <v>62.5</v>
      </c>
      <c r="AU36" s="60">
        <f t="shared" si="12"/>
        <v>16</v>
      </c>
      <c r="AV36" s="42">
        <f t="shared" ca="1" si="14"/>
        <v>1000</v>
      </c>
      <c r="AW36" s="41">
        <f>AU36</f>
        <v>16</v>
      </c>
      <c r="AX36" s="50" t="s">
        <v>65</v>
      </c>
      <c r="AY36" s="42">
        <f t="shared" ca="1" si="16"/>
        <v>1000</v>
      </c>
      <c r="AZ36" s="38">
        <f ca="1">O36/'Budget  2019 test suivant P.Del'!yield/'Budget  2019 test suivant P.Del'!Cormam*'Budget  2019 test suivant P.Del'!ecoti</f>
        <v>62.5</v>
      </c>
      <c r="BA36" s="38">
        <f ca="1">P36/'Budget  2019 test suivant P.Del'!yield/'Budget  2019 test suivant P.Del'!Cormam*'Budget  2019 test suivant P.Del'!ecoti</f>
        <v>62.5</v>
      </c>
      <c r="BB36" s="38">
        <f ca="1">Q36/'Budget  2019 test suivant P.Del'!yield/'Budget  2019 test suivant P.Del'!Cormam*'Budget  2019 test suivant P.Del'!ecoti</f>
        <v>62.5</v>
      </c>
      <c r="BC36" s="38">
        <f ca="1">R36/'Budget  2019 test suivant P.Del'!yield/'Budget  2019 test suivant P.Del'!Cormam*'Budget  2019 test suivant P.Del'!ecoti</f>
        <v>62.5</v>
      </c>
      <c r="BD36" s="38">
        <f ca="1">S36/'Budget  2019 test suivant P.Del'!yield/'Budget  2019 test suivant P.Del'!Cormam*'Budget  2019 test suivant P.Del'!ecoti</f>
        <v>62.5</v>
      </c>
    </row>
    <row r="37" spans="1:56" ht="15" customHeight="1">
      <c r="A37" s="64" t="s">
        <v>45</v>
      </c>
      <c r="B37" s="124" t="s">
        <v>112</v>
      </c>
      <c r="C37" s="37" t="s">
        <v>60</v>
      </c>
      <c r="D37" s="37" t="s">
        <v>61</v>
      </c>
      <c r="E37" s="46" t="s">
        <v>42</v>
      </c>
      <c r="F37" s="46">
        <v>2</v>
      </c>
      <c r="G37" s="33">
        <v>49</v>
      </c>
      <c r="H37" s="33">
        <v>100</v>
      </c>
      <c r="I37" s="33">
        <v>160</v>
      </c>
      <c r="J37" s="33">
        <v>130</v>
      </c>
      <c r="K37" s="33">
        <f t="shared" ref="K37:P37" si="21">J37</f>
        <v>130</v>
      </c>
      <c r="L37" s="33">
        <f t="shared" si="21"/>
        <v>130</v>
      </c>
      <c r="M37" s="35">
        <f t="shared" si="21"/>
        <v>130</v>
      </c>
      <c r="N37" s="33">
        <f t="shared" si="21"/>
        <v>130</v>
      </c>
      <c r="O37" s="33">
        <f t="shared" si="21"/>
        <v>130</v>
      </c>
      <c r="P37" s="33">
        <f t="shared" si="21"/>
        <v>130</v>
      </c>
      <c r="Q37" s="33">
        <f>P37</f>
        <v>130</v>
      </c>
      <c r="R37" s="33">
        <f t="shared" si="20"/>
        <v>130</v>
      </c>
      <c r="S37" s="33">
        <f t="shared" si="20"/>
        <v>130</v>
      </c>
      <c r="T37" s="20"/>
      <c r="U37" s="20">
        <v>0.8</v>
      </c>
      <c r="V37" s="36">
        <v>0</v>
      </c>
      <c r="W37" s="36">
        <f t="shared" si="13"/>
        <v>1</v>
      </c>
      <c r="X37" s="36">
        <f t="shared" si="1"/>
        <v>1</v>
      </c>
      <c r="Y37" s="20"/>
      <c r="Z37" s="37">
        <v>17.2</v>
      </c>
      <c r="AA37" s="33"/>
      <c r="AB37" s="33">
        <f ca="1">H37/yield/'Budget  2019 test suivant P.Del'!Cormam*'Budget  2019 test suivant P.Del'!uktmp</f>
        <v>0</v>
      </c>
      <c r="AC37" s="33">
        <f ca="1">J37/yield/'Budget  2019 test suivant P.Del'!Cormam*'Budget  2019 test suivant P.Del'!uktmp</f>
        <v>0</v>
      </c>
      <c r="AD37" s="33">
        <f ca="1">K37/yield/'Budget  2019 test suivant P.Del'!Cormam*'Budget  2019 test suivant P.Del'!uktmp</f>
        <v>0</v>
      </c>
      <c r="AE37" s="33">
        <f ca="1">L37/yield/'Budget  2019 test suivant P.Del'!Cormam*'Budget  2019 test suivant P.Del'!uktmp</f>
        <v>0</v>
      </c>
      <c r="AF37" s="33">
        <f ca="1">M37/yield/'Budget  2019 test suivant P.Del'!Cormam*'Budget  2019 test suivant P.Del'!uktmp</f>
        <v>0</v>
      </c>
      <c r="AG37" s="33">
        <f ca="1">N37/yield/'Budget  2019 test suivant P.Del'!Cormam*'Budget  2019 test suivant P.Del'!uktmp</f>
        <v>0</v>
      </c>
      <c r="AH37" s="33">
        <f ca="1">O37/yield/'Budget  2019 test suivant P.Del'!Cormam*'Budget  2019 test suivant P.Del'!uktmp</f>
        <v>0</v>
      </c>
      <c r="AI37" s="33">
        <f ca="1">P37/yield/'Budget  2019 test suivant P.Del'!Cormam*'Budget  2019 test suivant P.Del'!uktmp</f>
        <v>0</v>
      </c>
      <c r="AJ37" s="33">
        <f ca="1">Q37/yield/'Budget  2019 test suivant P.Del'!Cormam*'Budget  2019 test suivant P.Del'!uktmp</f>
        <v>0</v>
      </c>
      <c r="AK37" s="33">
        <f ca="1">R37/yield/'Budget  2019 test suivant P.Del'!Cormam*'Budget  2019 test suivant P.Del'!uktmp</f>
        <v>0</v>
      </c>
      <c r="AL37" s="33">
        <f ca="1">S37/yield/'Budget  2019 test suivant P.Del'!Cormam*'Budget  2019 test suivant P.Del'!uktmp</f>
        <v>0</v>
      </c>
      <c r="AM37" s="47"/>
      <c r="AN37" s="33">
        <f ca="1">H37/'Budget  2019 test suivant P.Del'!yield/'Budget  2019 test suivant P.Del'!Cormam*'Budget  2019 test suivant P.Del'!ecoti</f>
        <v>134.40860215053763</v>
      </c>
      <c r="AO37" s="53">
        <f ca="1">J37/'Budget  2019 test suivant P.Del'!yield/'Budget  2019 test suivant P.Del'!Cormam*'Budget  2019 test suivant P.Del'!ecoti</f>
        <v>171.05263157894737</v>
      </c>
      <c r="AP37" s="48">
        <f ca="1">AO37*Z37</f>
        <v>2942.1052631578946</v>
      </c>
      <c r="AQ37" s="33">
        <f ca="1">K37/'Budget  2019 test suivant P.Del'!yield/'Budget  2019 test suivant P.Del'!Cormam*'Budget  2019 test suivant P.Del'!ecoti</f>
        <v>165.81632653061226</v>
      </c>
      <c r="AR37" s="33">
        <f ca="1">L37/'Budget  2019 test suivant P.Del'!yield/'Budget  2019 test suivant P.Del'!Cormam*'Budget  2019 test suivant P.Del'!ecoti</f>
        <v>162.5</v>
      </c>
      <c r="AS37" s="33">
        <f ca="1">M37/'Budget  2019 test suivant P.Del'!yield/'Budget  2019 test suivant P.Del'!Cormam*'Budget  2019 test suivant P.Del'!ecoti</f>
        <v>162.5</v>
      </c>
      <c r="AT37" s="49">
        <f ca="1">N37/'Budget  2019 test suivant P.Del'!yield/'Budget  2019 test suivant P.Del'!Cormam*'Budget  2019 test suivant P.Del'!ecoti</f>
        <v>162.5</v>
      </c>
      <c r="AU37" s="41">
        <f t="shared" si="12"/>
        <v>17.2</v>
      </c>
      <c r="AV37" s="42">
        <f t="shared" ca="1" si="14"/>
        <v>2795</v>
      </c>
      <c r="AW37" s="41">
        <f>AU37</f>
        <v>17.2</v>
      </c>
      <c r="AX37" s="50" t="s">
        <v>47</v>
      </c>
      <c r="AY37" s="42">
        <f t="shared" ca="1" si="16"/>
        <v>2795</v>
      </c>
      <c r="AZ37" s="33">
        <f ca="1">O37/'Budget  2019 test suivant P.Del'!yield/'Budget  2019 test suivant P.Del'!Cormam*'Budget  2019 test suivant P.Del'!ecoti</f>
        <v>162.5</v>
      </c>
      <c r="BA37" s="33">
        <f ca="1">P37/'Budget  2019 test suivant P.Del'!yield/'Budget  2019 test suivant P.Del'!Cormam*'Budget  2019 test suivant P.Del'!ecoti</f>
        <v>162.5</v>
      </c>
      <c r="BB37" s="33">
        <f ca="1">Q37/'Budget  2019 test suivant P.Del'!yield/'Budget  2019 test suivant P.Del'!Cormam*'Budget  2019 test suivant P.Del'!ecoti</f>
        <v>162.5</v>
      </c>
      <c r="BC37" s="33">
        <f ca="1">R37/'Budget  2019 test suivant P.Del'!yield/'Budget  2019 test suivant P.Del'!Cormam*'Budget  2019 test suivant P.Del'!ecoti</f>
        <v>162.5</v>
      </c>
      <c r="BD37" s="33">
        <f ca="1">S37/'Budget  2019 test suivant P.Del'!yield/'Budget  2019 test suivant P.Del'!Cormam*'Budget  2019 test suivant P.Del'!ecoti</f>
        <v>162.5</v>
      </c>
    </row>
    <row r="38" spans="1:56" ht="21" customHeight="1">
      <c r="A38" s="1">
        <v>0</v>
      </c>
      <c r="C38" s="1">
        <v>0</v>
      </c>
      <c r="E38" s="1" t="s">
        <v>39</v>
      </c>
      <c r="F38" s="1">
        <v>0</v>
      </c>
      <c r="G38" s="26">
        <v>0</v>
      </c>
      <c r="H38" s="20">
        <v>0</v>
      </c>
      <c r="I38" s="20"/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U38" s="20">
        <v>0</v>
      </c>
      <c r="V38" s="27">
        <v>0</v>
      </c>
      <c r="W38" s="27">
        <v>0</v>
      </c>
      <c r="X38" s="27">
        <f t="shared" si="1"/>
        <v>0</v>
      </c>
      <c r="Y38" s="1">
        <v>0</v>
      </c>
      <c r="Z38" s="21">
        <v>0</v>
      </c>
      <c r="AA38" s="19"/>
      <c r="AB38" s="17">
        <v>0.93</v>
      </c>
      <c r="AC38" s="17">
        <v>0.95</v>
      </c>
      <c r="AD38" s="17">
        <v>0.98</v>
      </c>
      <c r="AE38" s="17">
        <v>1</v>
      </c>
      <c r="AF38" s="17">
        <v>1</v>
      </c>
      <c r="AG38" s="17">
        <v>1</v>
      </c>
      <c r="AH38" s="17">
        <v>1</v>
      </c>
      <c r="AI38" s="17">
        <v>1</v>
      </c>
      <c r="AJ38" s="17">
        <v>1</v>
      </c>
      <c r="AK38" s="17">
        <v>1</v>
      </c>
      <c r="AL38" s="17">
        <v>1</v>
      </c>
      <c r="AM38" s="19"/>
      <c r="AN38" s="19">
        <f>AB38</f>
        <v>0.93</v>
      </c>
      <c r="AO38" s="19">
        <f>AC38</f>
        <v>0.95</v>
      </c>
      <c r="AP38" s="19"/>
      <c r="AQ38" s="19">
        <f>AD38</f>
        <v>0.98</v>
      </c>
      <c r="AR38" s="19">
        <f>AE38</f>
        <v>1</v>
      </c>
      <c r="AS38" s="19">
        <f>AF38</f>
        <v>1</v>
      </c>
      <c r="AT38" s="22">
        <f>AG38</f>
        <v>1</v>
      </c>
      <c r="AU38" s="28"/>
      <c r="AV38" s="24"/>
      <c r="AW38" s="28"/>
      <c r="AX38" s="30"/>
      <c r="AY38" s="127"/>
      <c r="AZ38" s="19">
        <f>AH38</f>
        <v>1</v>
      </c>
      <c r="BA38" s="19">
        <f>AI38</f>
        <v>1</v>
      </c>
      <c r="BB38" s="19">
        <f>AJ38</f>
        <v>1</v>
      </c>
      <c r="BC38" s="19">
        <f>AK38</f>
        <v>1</v>
      </c>
      <c r="BD38" s="19">
        <f>AL38</f>
        <v>1</v>
      </c>
    </row>
    <row r="39" spans="1:56" ht="21">
      <c r="A39" s="31"/>
      <c r="B39" s="51"/>
      <c r="C39" s="37" t="s">
        <v>53</v>
      </c>
      <c r="D39" s="37"/>
      <c r="E39" s="46"/>
      <c r="F39" s="46">
        <v>1</v>
      </c>
      <c r="G39" s="33"/>
      <c r="H39" s="33">
        <v>0</v>
      </c>
      <c r="I39" s="33">
        <v>148</v>
      </c>
      <c r="J39" s="33">
        <v>0</v>
      </c>
      <c r="K39" s="33">
        <v>0</v>
      </c>
      <c r="L39" s="34"/>
      <c r="M39" s="33"/>
      <c r="N39" s="33"/>
      <c r="O39" s="33"/>
      <c r="P39" s="33"/>
      <c r="Q39" s="33"/>
      <c r="R39" s="33"/>
      <c r="S39" s="33"/>
      <c r="T39" s="20"/>
      <c r="V39" s="36"/>
      <c r="W39" s="36"/>
      <c r="X39" s="36"/>
      <c r="Y39" s="20"/>
      <c r="Z39" s="37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47"/>
      <c r="AN39" s="33"/>
      <c r="AO39" s="33"/>
      <c r="AP39" s="33"/>
      <c r="AQ39" s="33"/>
      <c r="AR39" s="33"/>
      <c r="AS39" s="33"/>
      <c r="AT39" s="49"/>
      <c r="AU39" s="41">
        <f>Z39</f>
        <v>0</v>
      </c>
      <c r="AV39" s="42">
        <f>AU39*AT39</f>
        <v>0</v>
      </c>
      <c r="AW39" s="41">
        <f>AU39</f>
        <v>0</v>
      </c>
      <c r="AX39" s="50" t="s">
        <v>47</v>
      </c>
      <c r="AY39" s="42">
        <f>AT39*AW39</f>
        <v>0</v>
      </c>
      <c r="AZ39" s="33"/>
      <c r="BA39" s="33"/>
      <c r="BB39" s="33"/>
      <c r="BC39" s="33"/>
      <c r="BD39" s="33"/>
    </row>
    <row r="40" spans="1:56">
      <c r="G40" s="26"/>
      <c r="V40" s="20"/>
      <c r="W40" s="20"/>
      <c r="X40" s="20"/>
      <c r="Y40" s="20"/>
      <c r="Z40" s="37"/>
      <c r="BD40" s="38"/>
    </row>
    <row r="41" spans="1:56" ht="21">
      <c r="C41" s="74" t="s">
        <v>89</v>
      </c>
      <c r="G41" s="26"/>
      <c r="V41" s="20"/>
      <c r="W41" s="20"/>
      <c r="X41" s="20"/>
      <c r="Y41" s="20"/>
      <c r="Z41" s="37"/>
      <c r="AM41" s="1" t="s">
        <v>90</v>
      </c>
      <c r="BD41" s="38"/>
    </row>
    <row r="42" spans="1:56" s="74" customFormat="1" ht="21">
      <c r="C42" s="75" t="s">
        <v>91</v>
      </c>
      <c r="E42" s="74" t="s">
        <v>42</v>
      </c>
      <c r="G42" s="76">
        <f t="shared" ref="G42:S42" si="22">SUM(G4:G39)</f>
        <v>2829</v>
      </c>
      <c r="H42" s="77">
        <f t="shared" si="22"/>
        <v>3270.6371564227302</v>
      </c>
      <c r="I42" s="77">
        <f t="shared" si="22"/>
        <v>3258.5</v>
      </c>
      <c r="J42" s="77">
        <f t="shared" si="22"/>
        <v>3504</v>
      </c>
      <c r="K42" s="77">
        <f t="shared" si="22"/>
        <v>4283</v>
      </c>
      <c r="L42" s="77">
        <f t="shared" si="22"/>
        <v>4800.3467007601339</v>
      </c>
      <c r="M42" s="77">
        <f t="shared" si="22"/>
        <v>5352.96</v>
      </c>
      <c r="N42" s="77">
        <f t="shared" si="22"/>
        <v>5978.28</v>
      </c>
      <c r="O42" s="77">
        <f t="shared" si="22"/>
        <v>6243.28</v>
      </c>
      <c r="P42" s="77">
        <f t="shared" si="22"/>
        <v>6503.28</v>
      </c>
      <c r="Q42" s="77">
        <f t="shared" si="22"/>
        <v>6653.28</v>
      </c>
      <c r="R42" s="77">
        <f t="shared" si="22"/>
        <v>6733.28</v>
      </c>
      <c r="S42" s="77">
        <f t="shared" si="22"/>
        <v>6603.28</v>
      </c>
      <c r="U42" s="78"/>
      <c r="AA42" s="77"/>
      <c r="AB42" s="79">
        <f t="shared" ref="AB42:AL42" ca="1" si="23">SUM(AB4:AB39)</f>
        <v>4004.6354479582892</v>
      </c>
      <c r="AC42" s="79" t="e">
        <f t="shared" ca="1" si="23"/>
        <v>#REF!</v>
      </c>
      <c r="AD42" s="79">
        <f t="shared" ca="1" si="23"/>
        <v>3769.3551098600356</v>
      </c>
      <c r="AE42" s="79">
        <f t="shared" ca="1" si="23"/>
        <v>3937.6671149597701</v>
      </c>
      <c r="AF42" s="79">
        <f t="shared" ca="1" si="23"/>
        <v>4015.0377998846225</v>
      </c>
      <c r="AG42" s="79">
        <f t="shared" ca="1" si="23"/>
        <v>4355.6161234255796</v>
      </c>
      <c r="AH42" s="79">
        <f t="shared" ca="1" si="23"/>
        <v>4355.6161234255796</v>
      </c>
      <c r="AI42" s="79">
        <f t="shared" ca="1" si="23"/>
        <v>4355.6161234255796</v>
      </c>
      <c r="AJ42" s="79">
        <f t="shared" ca="1" si="23"/>
        <v>4418.1161234255796</v>
      </c>
      <c r="AK42" s="79">
        <f t="shared" ca="1" si="23"/>
        <v>4480.6161234255796</v>
      </c>
      <c r="AL42" s="79">
        <f t="shared" ca="1" si="23"/>
        <v>4543.1161234255796</v>
      </c>
      <c r="AN42" s="77">
        <f ca="1">SUM(AN4:AN39)</f>
        <v>321.4655790384378</v>
      </c>
      <c r="AO42" s="77" t="e">
        <f ca="1">SUM(AO4:AO39)</f>
        <v>#REF!</v>
      </c>
      <c r="AP42" s="42" t="e">
        <f ca="1">SUM(AP7:AP39)</f>
        <v>#REF!</v>
      </c>
      <c r="AQ42" s="77">
        <f t="shared" ref="AQ42:BD42" ca="1" si="24">SUM(AQ4:AQ40)</f>
        <v>1685.2132301196345</v>
      </c>
      <c r="AR42" s="77">
        <f t="shared" ca="1" si="24"/>
        <v>2095.0432471972927</v>
      </c>
      <c r="AS42" s="77">
        <f t="shared" ca="1" si="24"/>
        <v>2711.2449771268721</v>
      </c>
      <c r="AT42" s="80">
        <f t="shared" ca="1" si="24"/>
        <v>3103.9398397928107</v>
      </c>
      <c r="AU42" s="81"/>
      <c r="AV42" s="42">
        <f ca="1">SUM(AV7:AV39)</f>
        <v>48058.998577549457</v>
      </c>
      <c r="AW42" s="43"/>
      <c r="AX42" s="44"/>
      <c r="AY42" s="42">
        <f ca="1">SUM(AY7:AY39)</f>
        <v>48622.123577549457</v>
      </c>
      <c r="AZ42" s="77">
        <f t="shared" ca="1" si="24"/>
        <v>3437.2731731261442</v>
      </c>
      <c r="BA42" s="77">
        <f t="shared" ca="1" si="24"/>
        <v>3766.4398397928107</v>
      </c>
      <c r="BB42" s="77">
        <f t="shared" ca="1" si="24"/>
        <v>3962.2731731261442</v>
      </c>
      <c r="BC42" s="77">
        <f t="shared" ca="1" si="24"/>
        <v>4049.7731731261442</v>
      </c>
      <c r="BD42" s="77">
        <f t="shared" ca="1" si="24"/>
        <v>3912.2731731261442</v>
      </c>
    </row>
    <row r="43" spans="1:56" s="74" customFormat="1" ht="21">
      <c r="C43" s="75" t="s">
        <v>92</v>
      </c>
      <c r="G43" s="76"/>
      <c r="H43" s="82">
        <v>86.7</v>
      </c>
      <c r="I43" s="82">
        <v>84.9</v>
      </c>
      <c r="J43" s="82">
        <v>84.4</v>
      </c>
      <c r="K43" s="82">
        <v>91.6</v>
      </c>
      <c r="L43" s="77"/>
      <c r="M43" s="77"/>
      <c r="N43" s="77"/>
      <c r="O43" s="77"/>
      <c r="P43" s="77"/>
      <c r="Q43" s="77"/>
      <c r="R43" s="77"/>
      <c r="S43" s="77"/>
      <c r="U43" s="78"/>
      <c r="AA43" s="77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N43" s="77"/>
      <c r="AO43" s="77"/>
      <c r="AP43" s="83" t="e">
        <f ca="1">AP42/AO42</f>
        <v>#REF!</v>
      </c>
      <c r="AQ43" s="77"/>
      <c r="AR43" s="77"/>
      <c r="AS43" s="77"/>
      <c r="AT43" s="80"/>
      <c r="AU43" s="81"/>
      <c r="AV43" s="84">
        <f ca="1">AV42/AT42</f>
        <v>15.483224887746992</v>
      </c>
      <c r="AW43" s="85"/>
      <c r="AX43" s="86"/>
      <c r="AY43" s="87">
        <f ca="1">AY42/AT42</f>
        <v>15.664647540589899</v>
      </c>
      <c r="AZ43" s="77"/>
      <c r="BA43" s="77"/>
      <c r="BB43" s="77"/>
      <c r="BC43" s="77"/>
      <c r="BD43" s="77"/>
    </row>
    <row r="44" spans="1:56" ht="21">
      <c r="C44" s="75" t="s">
        <v>93</v>
      </c>
      <c r="H44" s="88" t="e">
        <f>#REF!/1000</f>
        <v>#REF!</v>
      </c>
      <c r="I44" s="88"/>
      <c r="J44" s="88" t="e">
        <f>#REF!/1000</f>
        <v>#REF!</v>
      </c>
      <c r="K44" s="88" t="e">
        <f>#REF!/1000</f>
        <v>#REF!</v>
      </c>
      <c r="L44" s="88" t="e">
        <f>#REF!/1000</f>
        <v>#REF!</v>
      </c>
      <c r="M44" s="88" t="e">
        <f>#REF!/1000</f>
        <v>#REF!</v>
      </c>
      <c r="N44" s="88" t="e">
        <f>#REF!/1000</f>
        <v>#REF!</v>
      </c>
      <c r="O44" s="88" t="e">
        <f>#REF!/1000</f>
        <v>#REF!</v>
      </c>
      <c r="P44" s="88" t="e">
        <f>#REF!/1000</f>
        <v>#REF!</v>
      </c>
      <c r="Q44" s="88" t="e">
        <f>#REF!/1000</f>
        <v>#REF!</v>
      </c>
      <c r="R44" s="88" t="e">
        <f>#REF!/1000</f>
        <v>#REF!</v>
      </c>
      <c r="S44" s="88" t="e">
        <f>#REF!/1000</f>
        <v>#REF!</v>
      </c>
      <c r="AM44" s="74"/>
    </row>
    <row r="45" spans="1:56" ht="21">
      <c r="C45" s="75"/>
    </row>
    <row r="46" spans="1:56" ht="21">
      <c r="C46" s="75" t="s">
        <v>94</v>
      </c>
      <c r="H46" s="77">
        <f ca="1">AB42</f>
        <v>4004.6354479582892</v>
      </c>
      <c r="I46" s="77"/>
      <c r="J46" s="77" t="e">
        <f t="shared" ref="J46:S46" ca="1" si="25">AC42</f>
        <v>#REF!</v>
      </c>
      <c r="K46" s="77">
        <f t="shared" ca="1" si="25"/>
        <v>3769.3551098600356</v>
      </c>
      <c r="L46" s="77">
        <f t="shared" ca="1" si="25"/>
        <v>3937.6671149597701</v>
      </c>
      <c r="M46" s="77">
        <f t="shared" ca="1" si="25"/>
        <v>4015.0377998846225</v>
      </c>
      <c r="N46" s="77">
        <f t="shared" ca="1" si="25"/>
        <v>4355.6161234255796</v>
      </c>
      <c r="O46" s="77">
        <f t="shared" ca="1" si="25"/>
        <v>4355.6161234255796</v>
      </c>
      <c r="P46" s="77">
        <f t="shared" ca="1" si="25"/>
        <v>4355.6161234255796</v>
      </c>
      <c r="Q46" s="77">
        <f t="shared" ca="1" si="25"/>
        <v>4418.1161234255796</v>
      </c>
      <c r="R46" s="77">
        <f t="shared" ca="1" si="25"/>
        <v>4480.6161234255796</v>
      </c>
      <c r="S46" s="77">
        <f t="shared" ca="1" si="25"/>
        <v>4543.1161234255796</v>
      </c>
    </row>
    <row r="47" spans="1:56" ht="21">
      <c r="C47" s="75" t="s">
        <v>95</v>
      </c>
      <c r="H47" s="77">
        <f ca="1">AN42</f>
        <v>321.4655790384378</v>
      </c>
      <c r="I47" s="77"/>
      <c r="J47" s="77" t="e">
        <f ca="1">AO42</f>
        <v>#REF!</v>
      </c>
      <c r="K47" s="77">
        <f ca="1">AQ42</f>
        <v>1685.2132301196345</v>
      </c>
      <c r="L47" s="77">
        <f ca="1">AR42</f>
        <v>2095.0432471972927</v>
      </c>
      <c r="M47" s="77">
        <f ca="1">AS42</f>
        <v>2711.2449771268721</v>
      </c>
      <c r="N47" s="77">
        <f ca="1">AT42</f>
        <v>3103.9398397928107</v>
      </c>
      <c r="O47" s="77">
        <f ca="1">AZ42</f>
        <v>3437.2731731261442</v>
      </c>
      <c r="P47" s="77">
        <f ca="1">BA42</f>
        <v>3766.4398397928107</v>
      </c>
      <c r="Q47" s="77">
        <f ca="1">BB42</f>
        <v>3962.2731731261442</v>
      </c>
      <c r="R47" s="77">
        <f ca="1">BC42</f>
        <v>4049.7731731261442</v>
      </c>
      <c r="S47" s="77">
        <f ca="1">BD42</f>
        <v>3912.2731731261442</v>
      </c>
    </row>
    <row r="48" spans="1:56" ht="21">
      <c r="C48" s="75"/>
      <c r="L48" s="1">
        <v>2095</v>
      </c>
      <c r="M48" s="1">
        <v>2611</v>
      </c>
      <c r="N48" s="1">
        <v>3103</v>
      </c>
      <c r="O48" s="1">
        <v>3374</v>
      </c>
    </row>
    <row r="49" spans="3:26" ht="21.75" thickBot="1">
      <c r="C49" s="75"/>
    </row>
    <row r="50" spans="3:26" ht="21.75" thickBot="1">
      <c r="C50" s="75"/>
      <c r="L50" s="1">
        <f t="shared" ref="L50:S50" si="26">L2</f>
        <v>2021</v>
      </c>
      <c r="M50" s="1">
        <f t="shared" si="26"/>
        <v>0</v>
      </c>
      <c r="N50" s="1">
        <f t="shared" si="26"/>
        <v>2023</v>
      </c>
      <c r="O50" s="1">
        <f t="shared" si="26"/>
        <v>2024</v>
      </c>
      <c r="P50" s="1">
        <f t="shared" si="26"/>
        <v>2025</v>
      </c>
      <c r="Q50" s="1">
        <f t="shared" si="26"/>
        <v>2026</v>
      </c>
      <c r="R50" s="1">
        <f t="shared" si="26"/>
        <v>2027</v>
      </c>
      <c r="S50" s="1">
        <f t="shared" si="26"/>
        <v>2028</v>
      </c>
      <c r="W50" s="89" t="str">
        <f>H2</f>
        <v>2018 Budget</v>
      </c>
      <c r="X50" s="90" t="str">
        <f>I2</f>
        <v>2018 P4</v>
      </c>
      <c r="Y50" s="90" t="str">
        <f>J2</f>
        <v>2019 Budget</v>
      </c>
      <c r="Z50" s="91">
        <f>K2</f>
        <v>2020</v>
      </c>
    </row>
    <row r="51" spans="3:26">
      <c r="C51" s="15" t="s">
        <v>96</v>
      </c>
      <c r="E51" s="1" t="s">
        <v>42</v>
      </c>
      <c r="F51" s="1">
        <v>1</v>
      </c>
      <c r="G51" s="32">
        <f>SUMIF($F$4:$F$40,$F51,G4:G40)</f>
        <v>2728</v>
      </c>
      <c r="K51" s="10"/>
      <c r="L51" s="92">
        <f>SUMIF($F$4:$F$40,$F51,L10:L47)</f>
        <v>469</v>
      </c>
      <c r="M51" s="92">
        <f>SUMIF($F$4:$F$40,$F51,M10:M47)</f>
        <v>514</v>
      </c>
      <c r="N51" s="92">
        <f>SUMIF($F$4:$F$40,$F51,N10:N47)</f>
        <v>634</v>
      </c>
      <c r="O51" s="92">
        <f>SUMIF($F$4:$F$40,$F51,O10:O47)</f>
        <v>684</v>
      </c>
      <c r="P51" s="93"/>
      <c r="Q51" s="93"/>
      <c r="R51" s="93"/>
      <c r="S51" s="93"/>
      <c r="T51" s="93"/>
      <c r="U51" s="94"/>
      <c r="V51" s="95" t="s">
        <v>96</v>
      </c>
      <c r="W51" s="96">
        <f>SUMIF($F$4:$F$40,$F51,H4:H40)</f>
        <v>2802.83715642273</v>
      </c>
      <c r="X51" s="96">
        <f>SUMIF($F$4:$F$40,$F51,I4:I40)</f>
        <v>2962.5</v>
      </c>
      <c r="Y51" s="96">
        <f>SUMIF($F$4:$F$40,$F51,J4:J40)</f>
        <v>2554</v>
      </c>
      <c r="Z51" s="97">
        <f>SUMIF($F$4:$F$40,$F51,K4:K40)</f>
        <v>3148</v>
      </c>
    </row>
    <row r="52" spans="3:26">
      <c r="C52" s="15" t="s">
        <v>97</v>
      </c>
      <c r="E52" s="1" t="s">
        <v>42</v>
      </c>
      <c r="F52" s="1">
        <v>2</v>
      </c>
      <c r="G52" s="32">
        <f>SUMIF($F$4:$F$40,$F52,G4:G40)</f>
        <v>61</v>
      </c>
      <c r="K52" s="98"/>
      <c r="L52" s="99">
        <f>SUMIF($F$4:$F$40,$F52,L10:L47)</f>
        <v>284.16670076013304</v>
      </c>
      <c r="M52" s="99">
        <f>SUMIF($F$4:$F$40,$F52,M10:M47)</f>
        <v>415</v>
      </c>
      <c r="N52" s="99">
        <f>SUMIF($F$4:$F$40,$F52,N10:N47)</f>
        <v>715</v>
      </c>
      <c r="O52" s="99">
        <f>SUMIF($F$4:$F$40,$F52,O10:O47)</f>
        <v>715</v>
      </c>
      <c r="P52" s="100"/>
      <c r="Q52" s="100"/>
      <c r="R52" s="100"/>
      <c r="S52" s="100"/>
      <c r="T52" s="100"/>
      <c r="U52" s="101"/>
      <c r="V52" s="102" t="s">
        <v>97</v>
      </c>
      <c r="W52" s="103">
        <f>SUMIF($F$4:$F$40,$F52,H4:H40)</f>
        <v>127</v>
      </c>
      <c r="X52" s="103">
        <f>SUMIF($F$4:$F$40,$F52,I4:I40)</f>
        <v>160</v>
      </c>
      <c r="Y52" s="103">
        <f>SUMIF($F$4:$F$40,$F52,J4:J40)</f>
        <v>255</v>
      </c>
      <c r="Z52" s="104">
        <f>SUMIF($F$4:$F$40,$F52,K4:K40)</f>
        <v>223</v>
      </c>
    </row>
    <row r="53" spans="3:26" ht="15.75" thickBot="1">
      <c r="C53" s="15" t="s">
        <v>98</v>
      </c>
      <c r="E53" s="1" t="s">
        <v>42</v>
      </c>
      <c r="F53" s="1">
        <v>3</v>
      </c>
      <c r="G53" s="32">
        <f>SUMIF($F$4:$F$40,$F53,G4:G40)</f>
        <v>40</v>
      </c>
      <c r="K53" s="105"/>
      <c r="L53" s="106">
        <f>SUMIF($F$4:$F$40,$F53,L10:L47)</f>
        <v>8361.1095946099213</v>
      </c>
      <c r="M53" s="106">
        <f>SUMIF($F$4:$F$40,$F53,M10:M47)</f>
        <v>9179.3706796325314</v>
      </c>
      <c r="N53" s="106">
        <f>SUMIF($F$4:$F$40,$F53,N10:N47)</f>
        <v>9939.4445725239038</v>
      </c>
      <c r="O53" s="106">
        <f>SUMIF($F$4:$F$40,$F53,O10:O47)</f>
        <v>10264.444572523904</v>
      </c>
      <c r="P53" s="107"/>
      <c r="Q53" s="107"/>
      <c r="R53" s="107"/>
      <c r="S53" s="107"/>
      <c r="T53" s="107"/>
      <c r="U53" s="108"/>
      <c r="V53" s="109" t="s">
        <v>98</v>
      </c>
      <c r="W53" s="110">
        <f>SUMIF($F$4:$F$40,$F53,H4:H40)</f>
        <v>340.8</v>
      </c>
      <c r="X53" s="110">
        <f>SUMIF($F$4:$F$40,$F53,I4:I40)</f>
        <v>136</v>
      </c>
      <c r="Y53" s="110">
        <f>SUMIF($F$4:$F$40,$F53,J4:J40)</f>
        <v>695</v>
      </c>
      <c r="Z53" s="111">
        <f>SUMIF($F$4:$F$40,$F53,K4:K40)</f>
        <v>912</v>
      </c>
    </row>
    <row r="54" spans="3:26" ht="15.75" thickBot="1">
      <c r="G54" s="32"/>
      <c r="L54" s="38" t="e">
        <f>SUMIF($F$4:$F$40,$F54,L10:L47)</f>
        <v>#REF!</v>
      </c>
      <c r="M54" s="38" t="e">
        <f>SUMIF($F$4:$F$40,$F54,M10:M47)</f>
        <v>#REF!</v>
      </c>
      <c r="N54" s="38" t="e">
        <f>SUMIF($F$4:$F$40,$F54,N10:N47)</f>
        <v>#REF!</v>
      </c>
      <c r="O54" s="38" t="e">
        <f>SUMIF($F$4:$F$40,$F54,O10:O47)</f>
        <v>#REF!</v>
      </c>
      <c r="V54" s="112"/>
      <c r="W54" s="33"/>
      <c r="X54" s="33"/>
      <c r="Y54" s="33"/>
      <c r="Z54" s="113"/>
    </row>
    <row r="55" spans="3:26" ht="15.75" thickBot="1">
      <c r="C55" s="15" t="s">
        <v>99</v>
      </c>
      <c r="K55" s="114"/>
      <c r="L55" s="115"/>
      <c r="M55" s="115"/>
      <c r="N55" s="115"/>
      <c r="O55" s="115"/>
      <c r="P55" s="115"/>
      <c r="Q55" s="115"/>
      <c r="R55" s="115"/>
      <c r="S55" s="115"/>
      <c r="T55" s="115"/>
      <c r="U55" s="116"/>
      <c r="V55" s="117" t="s">
        <v>99</v>
      </c>
      <c r="W55" s="118">
        <f>W51/H42</f>
        <v>0.85696976533108982</v>
      </c>
      <c r="X55" s="119">
        <f>X51/I42</f>
        <v>0.90916065674390056</v>
      </c>
      <c r="Y55" s="119">
        <f>Y51/J42</f>
        <v>0.72888127853881279</v>
      </c>
      <c r="Z55" s="120">
        <f>Z51/K42</f>
        <v>0.73499883259397614</v>
      </c>
    </row>
    <row r="57" spans="3:26">
      <c r="L57" s="1">
        <f t="shared" ref="L57:T57" si="27">L51/L42</f>
        <v>9.7701276436081994E-2</v>
      </c>
      <c r="M57" s="1">
        <f t="shared" si="27"/>
        <v>9.602164036346246E-2</v>
      </c>
      <c r="N57" s="1">
        <f t="shared" si="27"/>
        <v>0.10605056972908596</v>
      </c>
      <c r="O57" s="1">
        <f t="shared" si="27"/>
        <v>0.10955779654284287</v>
      </c>
      <c r="P57" s="1">
        <f t="shared" si="27"/>
        <v>0</v>
      </c>
      <c r="Q57" s="1">
        <f t="shared" si="27"/>
        <v>0</v>
      </c>
      <c r="R57" s="1">
        <f t="shared" si="27"/>
        <v>0</v>
      </c>
      <c r="S57" s="1">
        <f t="shared" si="27"/>
        <v>0</v>
      </c>
      <c r="T57" s="1" t="e">
        <f t="shared" si="27"/>
        <v>#DIV/0!</v>
      </c>
    </row>
  </sheetData>
  <autoFilter ref="A2:BD39">
    <sortState ref="A3:BD39">
      <sortCondition ref="D2:D39"/>
    </sortState>
  </autoFilter>
  <mergeCells count="1">
    <mergeCell ref="G1:L1"/>
  </mergeCells>
  <pageMargins left="0.7" right="0.7" top="0.75" bottom="0.75" header="0.3" footer="0.3"/>
  <pageSetup paperSize="9" scale="73" orientation="landscape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8" tint="0.39997558519241921"/>
    <pageSetUpPr fitToPage="1"/>
  </sheetPr>
  <dimension ref="A1:BD57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49" sqref="C49"/>
    </sheetView>
  </sheetViews>
  <sheetFormatPr baseColWidth="10" defaultColWidth="11.42578125" defaultRowHeight="15"/>
  <cols>
    <col min="1" max="1" width="4.7109375" style="1" customWidth="1"/>
    <col min="2" max="2" width="30" style="1" customWidth="1"/>
    <col min="3" max="3" width="46.42578125" style="1" customWidth="1"/>
    <col min="4" max="4" width="15.7109375" style="1" customWidth="1"/>
    <col min="5" max="5" width="10.28515625" style="1" hidden="1" customWidth="1"/>
    <col min="6" max="6" width="9.28515625" style="1" hidden="1" customWidth="1"/>
    <col min="7" max="7" width="6.7109375" style="1" hidden="1" customWidth="1"/>
    <col min="8" max="8" width="13.140625" style="1" hidden="1" customWidth="1"/>
    <col min="9" max="9" width="13.42578125" style="1" hidden="1" customWidth="1"/>
    <col min="10" max="10" width="12.5703125" style="1" hidden="1" customWidth="1"/>
    <col min="11" max="11" width="14.140625" style="1" hidden="1" customWidth="1"/>
    <col min="12" max="18" width="12.7109375" style="1" hidden="1" customWidth="1"/>
    <col min="19" max="19" width="1.85546875" style="1" hidden="1" customWidth="1"/>
    <col min="20" max="20" width="5.5703125" style="1" hidden="1" customWidth="1"/>
    <col min="21" max="21" width="5.7109375" style="20" hidden="1" customWidth="1"/>
    <col min="22" max="22" width="8.5703125" style="1" hidden="1" customWidth="1"/>
    <col min="23" max="23" width="12.5703125" style="1" hidden="1" customWidth="1"/>
    <col min="24" max="24" width="10.140625" style="1" hidden="1" customWidth="1"/>
    <col min="25" max="25" width="13.140625" style="1" hidden="1" customWidth="1"/>
    <col min="26" max="26" width="14.7109375" style="21" hidden="1" customWidth="1"/>
    <col min="27" max="27" width="4.140625" style="1" hidden="1" customWidth="1"/>
    <col min="28" max="35" width="11.42578125" style="20" hidden="1" customWidth="1"/>
    <col min="36" max="38" width="11.28515625" style="20" hidden="1" customWidth="1"/>
    <col min="39" max="39" width="4.28515625" style="1" hidden="1" customWidth="1"/>
    <col min="40" max="40" width="11.42578125" style="1" hidden="1" customWidth="1"/>
    <col min="41" max="42" width="14" style="1" hidden="1" customWidth="1"/>
    <col min="43" max="45" width="11.42578125" style="1" customWidth="1"/>
    <col min="46" max="46" width="11.42578125" style="71" customWidth="1"/>
    <col min="47" max="47" width="13" style="72" hidden="1" customWidth="1"/>
    <col min="48" max="48" width="14.42578125" style="73" hidden="1" customWidth="1"/>
    <col min="49" max="49" width="17.140625" style="13" hidden="1" customWidth="1"/>
    <col min="50" max="51" width="14.140625" style="14" hidden="1" customWidth="1"/>
    <col min="52" max="57" width="11.42578125" style="1" customWidth="1"/>
    <col min="58" max="16384" width="11.42578125" style="1"/>
  </cols>
  <sheetData>
    <row r="1" spans="1:56" ht="30.75">
      <c r="B1"/>
      <c r="G1" s="137" t="s">
        <v>17</v>
      </c>
      <c r="H1" s="137"/>
      <c r="I1" s="137"/>
      <c r="J1" s="137"/>
      <c r="K1" s="137"/>
      <c r="L1" s="137"/>
      <c r="M1" s="2">
        <f>SUM(M7,M12,M11,M10,M9,M8,M17,M18,M24,M4,M5,M6)</f>
        <v>1698.509320367468</v>
      </c>
      <c r="N1" s="3"/>
      <c r="O1" s="3"/>
      <c r="P1" s="3"/>
      <c r="Q1" s="3"/>
      <c r="R1" s="3"/>
      <c r="S1" s="3"/>
      <c r="U1" s="4" t="s">
        <v>18</v>
      </c>
      <c r="V1" s="5" t="s">
        <v>19</v>
      </c>
      <c r="W1" s="5"/>
      <c r="X1" s="3"/>
      <c r="Y1" s="3" t="s">
        <v>20</v>
      </c>
      <c r="Z1" s="6" t="s">
        <v>21</v>
      </c>
      <c r="AB1" s="7" t="s">
        <v>22</v>
      </c>
      <c r="AC1" s="7"/>
      <c r="AD1" s="7"/>
      <c r="AE1" s="7"/>
      <c r="AF1" s="7"/>
      <c r="AG1" s="8"/>
      <c r="AH1" s="8"/>
      <c r="AI1" s="8"/>
      <c r="AJ1" s="8"/>
      <c r="AK1" s="8"/>
      <c r="AL1" s="8"/>
      <c r="AM1" s="3"/>
      <c r="AN1" s="1" t="s">
        <v>23</v>
      </c>
      <c r="AO1" s="9" t="s">
        <v>24</v>
      </c>
      <c r="AT1" s="10"/>
      <c r="AU1" s="11"/>
      <c r="AV1" s="12"/>
    </row>
    <row r="2" spans="1:56" ht="54.75" customHeight="1">
      <c r="B2" s="21" t="s">
        <v>110</v>
      </c>
      <c r="D2" s="1" t="s">
        <v>25</v>
      </c>
      <c r="F2" s="15" t="s">
        <v>26</v>
      </c>
      <c r="G2" s="16">
        <v>2017</v>
      </c>
      <c r="H2" s="17" t="s">
        <v>27</v>
      </c>
      <c r="I2" s="17" t="s">
        <v>28</v>
      </c>
      <c r="J2" s="18" t="s">
        <v>29</v>
      </c>
      <c r="K2" s="17">
        <v>2020</v>
      </c>
      <c r="L2" s="17">
        <v>2021</v>
      </c>
      <c r="M2" s="17"/>
      <c r="N2" s="17">
        <v>2023</v>
      </c>
      <c r="O2" s="17">
        <v>2024</v>
      </c>
      <c r="P2" s="17">
        <v>2025</v>
      </c>
      <c r="Q2" s="19">
        <v>2026</v>
      </c>
      <c r="R2" s="19">
        <v>2027</v>
      </c>
      <c r="S2" s="19">
        <v>2028</v>
      </c>
      <c r="U2" s="20" t="s">
        <v>30</v>
      </c>
      <c r="V2" s="1" t="s">
        <v>31</v>
      </c>
      <c r="W2" s="1" t="s">
        <v>32</v>
      </c>
      <c r="Y2" s="1" t="s">
        <v>33</v>
      </c>
      <c r="Z2" s="21" t="s">
        <v>33</v>
      </c>
      <c r="AA2" s="19"/>
      <c r="AB2" s="17">
        <v>2018</v>
      </c>
      <c r="AC2" s="17">
        <v>2019</v>
      </c>
      <c r="AD2" s="17">
        <v>2020</v>
      </c>
      <c r="AE2" s="17">
        <v>2021</v>
      </c>
      <c r="AF2" s="17">
        <v>2022</v>
      </c>
      <c r="AG2" s="17">
        <v>2023</v>
      </c>
      <c r="AH2" s="17">
        <v>2024</v>
      </c>
      <c r="AI2" s="17">
        <v>2025</v>
      </c>
      <c r="AJ2" s="17">
        <v>2026</v>
      </c>
      <c r="AK2" s="17">
        <v>2027</v>
      </c>
      <c r="AL2" s="17">
        <v>2028</v>
      </c>
      <c r="AM2" s="19"/>
      <c r="AN2" s="19">
        <v>2018</v>
      </c>
      <c r="AO2" s="19">
        <v>2019</v>
      </c>
      <c r="AP2" s="19"/>
      <c r="AQ2" s="19">
        <v>2020</v>
      </c>
      <c r="AR2" s="19">
        <v>2021</v>
      </c>
      <c r="AS2" s="19">
        <v>2022</v>
      </c>
      <c r="AT2" s="22">
        <v>2023</v>
      </c>
      <c r="AU2" s="23" t="s">
        <v>34</v>
      </c>
      <c r="AV2" s="24" t="s">
        <v>35</v>
      </c>
      <c r="AW2" s="25" t="s">
        <v>36</v>
      </c>
      <c r="AX2" s="25" t="s">
        <v>37</v>
      </c>
      <c r="AY2" s="25" t="s">
        <v>38</v>
      </c>
      <c r="AZ2" s="19">
        <v>2024</v>
      </c>
      <c r="BA2" s="19">
        <v>2025</v>
      </c>
      <c r="BB2" s="19">
        <v>2026</v>
      </c>
      <c r="BC2" s="19">
        <v>2027</v>
      </c>
      <c r="BD2" s="19">
        <v>2028</v>
      </c>
    </row>
    <row r="3" spans="1:56" ht="21">
      <c r="A3" s="15" t="s">
        <v>45</v>
      </c>
      <c r="B3" s="130" t="s">
        <v>68</v>
      </c>
      <c r="C3" s="37" t="s">
        <v>67</v>
      </c>
      <c r="D3" s="37" t="s">
        <v>68</v>
      </c>
      <c r="E3" s="46" t="s">
        <v>42</v>
      </c>
      <c r="F3" s="46">
        <v>3</v>
      </c>
      <c r="G3" s="33">
        <v>0</v>
      </c>
      <c r="H3" s="33">
        <v>5</v>
      </c>
      <c r="I3" s="33"/>
      <c r="J3" s="33">
        <v>30</v>
      </c>
      <c r="K3" s="33">
        <v>100</v>
      </c>
      <c r="L3" s="34">
        <v>150</v>
      </c>
      <c r="M3" s="59">
        <v>200</v>
      </c>
      <c r="N3" s="33">
        <v>200</v>
      </c>
      <c r="O3" s="33">
        <v>200</v>
      </c>
      <c r="P3" s="33">
        <v>200</v>
      </c>
      <c r="Q3" s="33">
        <v>250</v>
      </c>
      <c r="R3" s="33">
        <v>300</v>
      </c>
      <c r="S3" s="33">
        <v>350</v>
      </c>
      <c r="T3" s="20"/>
      <c r="U3" s="20">
        <v>0.8</v>
      </c>
      <c r="V3" s="36">
        <v>0</v>
      </c>
      <c r="W3" s="36">
        <f t="shared" ref="W3:W21" si="0">1-V3</f>
        <v>1</v>
      </c>
      <c r="X3" s="36">
        <f t="shared" ref="X3:X38" si="1">+W3+V3</f>
        <v>1</v>
      </c>
      <c r="Y3" s="20">
        <v>16</v>
      </c>
      <c r="Z3" s="37">
        <v>14.26</v>
      </c>
      <c r="AA3" s="33"/>
      <c r="AB3" s="33">
        <f ca="1">H3/yield/'Onglet revu P Del'!Cormam*'Onglet revu P Del'!uktmp</f>
        <v>0</v>
      </c>
      <c r="AC3" s="33">
        <f ca="1">J3/yield/'Onglet revu P Del'!Cormam*'Onglet revu P Del'!uktmp</f>
        <v>0</v>
      </c>
      <c r="AD3" s="33">
        <f ca="1">K3/yield/'Onglet revu P Del'!Cormam*'Onglet revu P Del'!uktmp</f>
        <v>0</v>
      </c>
      <c r="AE3" s="33">
        <f ca="1">L3/yield/'Onglet revu P Del'!Cormam*'Onglet revu P Del'!uktmp</f>
        <v>0</v>
      </c>
      <c r="AF3" s="33">
        <f ca="1">M3/yield/'Onglet revu P Del'!Cormam*'Onglet revu P Del'!uktmp</f>
        <v>0</v>
      </c>
      <c r="AG3" s="33">
        <f ca="1">N3/yield/'Onglet revu P Del'!Cormam*'Onglet revu P Del'!uktmp</f>
        <v>0</v>
      </c>
      <c r="AH3" s="33">
        <f ca="1">O3/yield/'Onglet revu P Del'!Cormam*'Onglet revu P Del'!uktmp</f>
        <v>0</v>
      </c>
      <c r="AI3" s="33">
        <f ca="1">P3/yield/'Onglet revu P Del'!Cormam*'Onglet revu P Del'!uktmp</f>
        <v>0</v>
      </c>
      <c r="AJ3" s="33">
        <f ca="1">Q3/yield/'Onglet revu P Del'!Cormam*'Onglet revu P Del'!uktmp</f>
        <v>0</v>
      </c>
      <c r="AK3" s="33">
        <f ca="1">R3/yield/'Onglet revu P Del'!Cormam*'Onglet revu P Del'!uktmp</f>
        <v>0</v>
      </c>
      <c r="AL3" s="33">
        <f ca="1">S3/yield/'Onglet revu P Del'!Cormam*'Onglet revu P Del'!uktmp</f>
        <v>0</v>
      </c>
      <c r="AM3" s="47"/>
      <c r="AN3" s="33">
        <f ca="1">H3/'Onglet revu P Del'!yield/'Onglet revu P Del'!Cormam*'Onglet revu P Del'!ecoti</f>
        <v>6.7204301075268811</v>
      </c>
      <c r="AO3" s="33">
        <f ca="1">J3/'Onglet revu P Del'!yield/'Onglet revu P Del'!Cormam*'Onglet revu P Del'!ecoti</f>
        <v>39.473684210526315</v>
      </c>
      <c r="AP3" s="48">
        <f t="shared" ref="AP3:AP9" ca="1" si="2">AO3*Z3</f>
        <v>562.8947368421052</v>
      </c>
      <c r="AQ3" s="33">
        <f ca="1">K3/'Onglet revu P Del'!yield/'Onglet revu P Del'!Cormam*'Onglet revu P Del'!ecoti</f>
        <v>127.55102040816327</v>
      </c>
      <c r="AR3" s="33">
        <f ca="1">L3/'Onglet revu P Del'!yield/'Onglet revu P Del'!Cormam*'Onglet revu P Del'!ecoti</f>
        <v>187.5</v>
      </c>
      <c r="AS3" s="33">
        <f ca="1">M3/'Onglet revu P Del'!yield/'Onglet revu P Del'!Cormam*'Onglet revu P Del'!ecoti</f>
        <v>250</v>
      </c>
      <c r="AT3" s="49">
        <f ca="1">N3/'Onglet revu P Del'!yield/'Onglet revu P Del'!Cormam*'Onglet revu P Del'!ecoti</f>
        <v>250</v>
      </c>
      <c r="AU3" s="41">
        <f t="shared" ref="AU3:AU10" si="3">Z3</f>
        <v>14.26</v>
      </c>
      <c r="AV3" s="42">
        <f t="shared" ref="AV3:AV19" ca="1" si="4">AU3*AT3</f>
        <v>3565</v>
      </c>
      <c r="AW3" s="126">
        <f>AU3</f>
        <v>14.26</v>
      </c>
      <c r="AX3" s="50" t="s">
        <v>47</v>
      </c>
      <c r="AY3" s="43">
        <f t="shared" ref="AY3:AY19" ca="1" si="5">AT3*AW3</f>
        <v>3565</v>
      </c>
      <c r="AZ3" s="33">
        <f ca="1">O3/'Onglet revu P Del'!yield/'Onglet revu P Del'!Cormam*'Onglet revu P Del'!ecoti</f>
        <v>250</v>
      </c>
      <c r="BA3" s="33">
        <f ca="1">P3/'Onglet revu P Del'!yield/'Onglet revu P Del'!Cormam*'Onglet revu P Del'!ecoti</f>
        <v>250</v>
      </c>
      <c r="BB3" s="33">
        <f ca="1">Q3/'Onglet revu P Del'!yield/'Onglet revu P Del'!Cormam*'Onglet revu P Del'!ecoti</f>
        <v>312.5</v>
      </c>
      <c r="BC3" s="33">
        <f ca="1">R3/'Onglet revu P Del'!yield/'Onglet revu P Del'!Cormam*'Onglet revu P Del'!ecoti</f>
        <v>375</v>
      </c>
      <c r="BD3" s="33">
        <f ca="1">S3/'Onglet revu P Del'!yield/'Onglet revu P Del'!Cormam*'Onglet revu P Del'!ecoti</f>
        <v>437.5</v>
      </c>
    </row>
    <row r="4" spans="1:56" ht="21" hidden="1" customHeight="1">
      <c r="A4" s="31"/>
      <c r="B4" s="15"/>
      <c r="C4" s="37" t="s">
        <v>79</v>
      </c>
      <c r="D4" s="21" t="s">
        <v>68</v>
      </c>
      <c r="E4" s="15" t="s">
        <v>42</v>
      </c>
      <c r="F4" s="15">
        <v>3</v>
      </c>
      <c r="G4" s="32"/>
      <c r="H4" s="33">
        <v>15</v>
      </c>
      <c r="I4" s="33">
        <v>2</v>
      </c>
      <c r="J4" s="33">
        <v>10</v>
      </c>
      <c r="K4" s="33">
        <v>15</v>
      </c>
      <c r="L4" s="33">
        <f t="shared" ref="L4:S4" si="6">K4</f>
        <v>15</v>
      </c>
      <c r="M4" s="33">
        <f t="shared" si="6"/>
        <v>15</v>
      </c>
      <c r="N4" s="33">
        <f t="shared" si="6"/>
        <v>15</v>
      </c>
      <c r="O4" s="33">
        <f t="shared" si="6"/>
        <v>15</v>
      </c>
      <c r="P4" s="33">
        <f t="shared" si="6"/>
        <v>15</v>
      </c>
      <c r="Q4" s="33">
        <f t="shared" si="6"/>
        <v>15</v>
      </c>
      <c r="R4" s="33">
        <f t="shared" si="6"/>
        <v>15</v>
      </c>
      <c r="S4" s="33">
        <f t="shared" si="6"/>
        <v>15</v>
      </c>
      <c r="U4" s="20">
        <v>0.8</v>
      </c>
      <c r="V4" s="36">
        <v>1</v>
      </c>
      <c r="W4" s="36">
        <f t="shared" si="0"/>
        <v>0</v>
      </c>
      <c r="X4" s="27">
        <f t="shared" si="1"/>
        <v>1</v>
      </c>
      <c r="Y4" s="20">
        <v>16</v>
      </c>
      <c r="Z4" s="37"/>
      <c r="AA4" s="38"/>
      <c r="AB4" s="33">
        <f ca="1">H4/yield/'Onglet revu P Del'!Cormam*'Onglet revu P Del'!uktmp</f>
        <v>20.161290322580644</v>
      </c>
      <c r="AC4" s="33">
        <f ca="1">J4/yield/'Onglet revu P Del'!Cormam*'Onglet revu P Del'!uktmp</f>
        <v>13.157894736842106</v>
      </c>
      <c r="AD4" s="33">
        <f ca="1">K4/yield/'Onglet revu P Del'!Cormam*'Onglet revu P Del'!uktmp</f>
        <v>19.132653061224492</v>
      </c>
      <c r="AE4" s="33">
        <f ca="1">L4/yield/'Onglet revu P Del'!Cormam*'Onglet revu P Del'!uktmp</f>
        <v>18.75</v>
      </c>
      <c r="AF4" s="33">
        <f ca="1">M4/yield/'Onglet revu P Del'!Cormam*'Onglet revu P Del'!uktmp</f>
        <v>18.75</v>
      </c>
      <c r="AG4" s="33">
        <f ca="1">N4/yield/'Onglet revu P Del'!Cormam*'Onglet revu P Del'!uktmp</f>
        <v>18.75</v>
      </c>
      <c r="AH4" s="33">
        <f ca="1">O4/yield/'Onglet revu P Del'!Cormam*'Onglet revu P Del'!uktmp</f>
        <v>18.75</v>
      </c>
      <c r="AI4" s="33">
        <f ca="1">P4/yield/'Onglet revu P Del'!Cormam*'Onglet revu P Del'!uktmp</f>
        <v>18.75</v>
      </c>
      <c r="AJ4" s="33">
        <f ca="1">Q4/yield/'Onglet revu P Del'!Cormam*'Onglet revu P Del'!uktmp</f>
        <v>18.75</v>
      </c>
      <c r="AK4" s="33">
        <f ca="1">R4/yield/'Onglet revu P Del'!Cormam*'Onglet revu P Del'!uktmp</f>
        <v>18.75</v>
      </c>
      <c r="AL4" s="33">
        <f ca="1">S4/yield/'Onglet revu P Del'!Cormam*'Onglet revu P Del'!uktmp</f>
        <v>18.75</v>
      </c>
      <c r="AM4" s="39"/>
      <c r="AN4" s="38">
        <f ca="1">H4/'Onglet revu P Del'!yield/'Onglet revu P Del'!Cormam*'Onglet revu P Del'!ecoti</f>
        <v>0</v>
      </c>
      <c r="AO4" s="38">
        <f ca="1">J4/'Onglet revu P Del'!yield/'Onglet revu P Del'!Cormam*'Onglet revu P Del'!ecoti</f>
        <v>0</v>
      </c>
      <c r="AP4" s="48">
        <f t="shared" ca="1" si="2"/>
        <v>0</v>
      </c>
      <c r="AQ4" s="38">
        <f ca="1">K4/'Onglet revu P Del'!yield/'Onglet revu P Del'!Cormam*'Onglet revu P Del'!ecoti</f>
        <v>0</v>
      </c>
      <c r="AR4" s="38">
        <f ca="1">L4/'Onglet revu P Del'!yield/'Onglet revu P Del'!Cormam*'Onglet revu P Del'!ecoti</f>
        <v>0</v>
      </c>
      <c r="AS4" s="38">
        <f ca="1">M4/'Onglet revu P Del'!yield/'Onglet revu P Del'!Cormam*'Onglet revu P Del'!ecoti</f>
        <v>0</v>
      </c>
      <c r="AT4" s="40">
        <f ca="1">N4/'Onglet revu P Del'!yield/'Onglet revu P Del'!Cormam*'Onglet revu P Del'!ecoti</f>
        <v>0</v>
      </c>
      <c r="AU4" s="41">
        <f t="shared" si="3"/>
        <v>0</v>
      </c>
      <c r="AV4" s="42">
        <f t="shared" ca="1" si="4"/>
        <v>0</v>
      </c>
      <c r="AW4" s="126">
        <f>AU4</f>
        <v>0</v>
      </c>
      <c r="AX4" s="50" t="s">
        <v>47</v>
      </c>
      <c r="AY4" s="43">
        <f t="shared" ca="1" si="5"/>
        <v>0</v>
      </c>
      <c r="AZ4" s="38">
        <f ca="1">O4/'Onglet revu P Del'!yield/'Onglet revu P Del'!Cormam*'Onglet revu P Del'!ecoti</f>
        <v>0</v>
      </c>
      <c r="BA4" s="38">
        <f ca="1">P4/'Onglet revu P Del'!yield/'Onglet revu P Del'!Cormam*'Onglet revu P Del'!ecoti</f>
        <v>0</v>
      </c>
      <c r="BB4" s="38">
        <f ca="1">Q4/'Onglet revu P Del'!yield/'Onglet revu P Del'!Cormam*'Onglet revu P Del'!ecoti</f>
        <v>0</v>
      </c>
      <c r="BC4" s="38">
        <f ca="1">R4/'Onglet revu P Del'!yield/'Onglet revu P Del'!Cormam*'Onglet revu P Del'!ecoti</f>
        <v>0</v>
      </c>
      <c r="BD4" s="38">
        <f ca="1">S4/'Onglet revu P Del'!yield/'Onglet revu P Del'!Cormam*'Onglet revu P Del'!ecoti</f>
        <v>0</v>
      </c>
    </row>
    <row r="5" spans="1:56" ht="21" customHeight="1">
      <c r="A5" s="15" t="s">
        <v>45</v>
      </c>
      <c r="B5" s="125" t="s">
        <v>68</v>
      </c>
      <c r="C5" s="37" t="s">
        <v>77</v>
      </c>
      <c r="D5" s="37" t="s">
        <v>68</v>
      </c>
      <c r="E5" s="46" t="s">
        <v>42</v>
      </c>
      <c r="F5" s="46">
        <v>3</v>
      </c>
      <c r="G5" s="33">
        <v>15</v>
      </c>
      <c r="H5" s="33">
        <v>0</v>
      </c>
      <c r="I5" s="33"/>
      <c r="J5" s="33">
        <v>250</v>
      </c>
      <c r="K5" s="33">
        <v>420</v>
      </c>
      <c r="L5" s="33">
        <v>450</v>
      </c>
      <c r="M5" s="59">
        <v>470</v>
      </c>
      <c r="N5" s="33">
        <v>520</v>
      </c>
      <c r="O5" s="33">
        <v>500</v>
      </c>
      <c r="P5" s="33">
        <f>O5</f>
        <v>500</v>
      </c>
      <c r="Q5" s="33">
        <f>P5</f>
        <v>500</v>
      </c>
      <c r="R5" s="33">
        <f>Q5</f>
        <v>500</v>
      </c>
      <c r="S5" s="33">
        <f>R5</f>
        <v>500</v>
      </c>
      <c r="T5" s="20"/>
      <c r="U5" s="20">
        <v>0.8</v>
      </c>
      <c r="V5" s="36">
        <v>0</v>
      </c>
      <c r="W5" s="36">
        <f t="shared" si="0"/>
        <v>1</v>
      </c>
      <c r="X5" s="36">
        <f t="shared" si="1"/>
        <v>1</v>
      </c>
      <c r="Y5" s="20">
        <v>16</v>
      </c>
      <c r="Z5" s="37">
        <v>14.5</v>
      </c>
      <c r="AA5" s="33"/>
      <c r="AB5" s="33">
        <f ca="1">H5/yield/'Onglet revu P Del'!Cormam*'Onglet revu P Del'!uktmp</f>
        <v>0</v>
      </c>
      <c r="AC5" s="33">
        <f ca="1">J5/yield/'Onglet revu P Del'!Cormam*'Onglet revu P Del'!uktmp</f>
        <v>0</v>
      </c>
      <c r="AD5" s="33">
        <f ca="1">K5/yield/'Onglet revu P Del'!Cormam*'Onglet revu P Del'!uktmp</f>
        <v>0</v>
      </c>
      <c r="AE5" s="33">
        <f ca="1">L5/yield/'Onglet revu P Del'!Cormam*'Onglet revu P Del'!uktmp</f>
        <v>0</v>
      </c>
      <c r="AF5" s="33">
        <f ca="1">M5/yield/'Onglet revu P Del'!Cormam*'Onglet revu P Del'!uktmp</f>
        <v>0</v>
      </c>
      <c r="AG5" s="33">
        <f ca="1">N5/yield/'Onglet revu P Del'!Cormam*'Onglet revu P Del'!uktmp</f>
        <v>0</v>
      </c>
      <c r="AH5" s="33">
        <f ca="1">O5/yield/'Onglet revu P Del'!Cormam*'Onglet revu P Del'!uktmp</f>
        <v>0</v>
      </c>
      <c r="AI5" s="33">
        <f ca="1">P5/yield/'Onglet revu P Del'!Cormam*'Onglet revu P Del'!uktmp</f>
        <v>0</v>
      </c>
      <c r="AJ5" s="33">
        <f ca="1">Q5/yield/'Onglet revu P Del'!Cormam*'Onglet revu P Del'!uktmp</f>
        <v>0</v>
      </c>
      <c r="AK5" s="33">
        <f ca="1">R5/yield/'Onglet revu P Del'!Cormam*'Onglet revu P Del'!uktmp</f>
        <v>0</v>
      </c>
      <c r="AL5" s="33">
        <f ca="1">S5/yield/'Onglet revu P Del'!Cormam*'Onglet revu P Del'!uktmp</f>
        <v>0</v>
      </c>
      <c r="AM5" s="47"/>
      <c r="AN5" s="33">
        <f ca="1">H5/'Onglet revu P Del'!yield/'Onglet revu P Del'!Cormam*'Onglet revu P Del'!ecoti</f>
        <v>0</v>
      </c>
      <c r="AO5" s="53">
        <f ca="1">J5/'Onglet revu P Del'!yield/'Onglet revu P Del'!Cormam*'Onglet revu P Del'!ecoti</f>
        <v>328.94736842105266</v>
      </c>
      <c r="AP5" s="48">
        <f t="shared" ca="1" si="2"/>
        <v>4769.7368421052633</v>
      </c>
      <c r="AQ5" s="33">
        <f ca="1">K5/'Onglet revu P Del'!yield/'Onglet revu P Del'!Cormam*'Onglet revu P Del'!ecoti</f>
        <v>535.71428571428578</v>
      </c>
      <c r="AR5" s="33">
        <f ca="1">L5/'Onglet revu P Del'!yield/'Onglet revu P Del'!Cormam*'Onglet revu P Del'!ecoti</f>
        <v>562.5</v>
      </c>
      <c r="AS5" s="33">
        <f ca="1">M5/'Onglet revu P Del'!yield/'Onglet revu P Del'!Cormam*'Onglet revu P Del'!ecoti</f>
        <v>587.5</v>
      </c>
      <c r="AT5" s="49">
        <f ca="1">N5/'Onglet revu P Del'!yield/'Onglet revu P Del'!Cormam*'Onglet revu P Del'!ecoti</f>
        <v>650</v>
      </c>
      <c r="AU5" s="41">
        <f t="shared" si="3"/>
        <v>14.5</v>
      </c>
      <c r="AV5" s="42">
        <f t="shared" ca="1" si="4"/>
        <v>9425</v>
      </c>
      <c r="AW5" s="131">
        <v>15.1</v>
      </c>
      <c r="AX5" s="50">
        <v>2020</v>
      </c>
      <c r="AY5" s="43">
        <f t="shared" ca="1" si="5"/>
        <v>9815</v>
      </c>
      <c r="AZ5" s="33">
        <f ca="1">O5/'Onglet revu P Del'!yield/'Onglet revu P Del'!Cormam*'Onglet revu P Del'!ecoti</f>
        <v>625</v>
      </c>
      <c r="BA5" s="33">
        <f ca="1">P5/'Onglet revu P Del'!yield/'Onglet revu P Del'!Cormam*'Onglet revu P Del'!ecoti</f>
        <v>625</v>
      </c>
      <c r="BB5" s="33">
        <f ca="1">Q5/'Onglet revu P Del'!yield/'Onglet revu P Del'!Cormam*'Onglet revu P Del'!ecoti</f>
        <v>625</v>
      </c>
      <c r="BC5" s="33">
        <f ca="1">R5/'Onglet revu P Del'!yield/'Onglet revu P Del'!Cormam*'Onglet revu P Del'!ecoti</f>
        <v>625</v>
      </c>
      <c r="BD5" s="33">
        <f ca="1">S5/'Onglet revu P Del'!yield/'Onglet revu P Del'!Cormam*'Onglet revu P Del'!ecoti</f>
        <v>625</v>
      </c>
    </row>
    <row r="6" spans="1:56" ht="21" customHeight="1">
      <c r="A6" s="15" t="s">
        <v>45</v>
      </c>
      <c r="B6" s="125" t="s">
        <v>68</v>
      </c>
      <c r="C6" s="37" t="s">
        <v>80</v>
      </c>
      <c r="D6" s="37" t="s">
        <v>68</v>
      </c>
      <c r="E6" s="46" t="s">
        <v>42</v>
      </c>
      <c r="F6" s="46">
        <v>3</v>
      </c>
      <c r="G6" s="33">
        <v>0</v>
      </c>
      <c r="H6" s="33">
        <v>15</v>
      </c>
      <c r="I6" s="33"/>
      <c r="J6" s="33">
        <v>30</v>
      </c>
      <c r="K6" s="33">
        <v>30</v>
      </c>
      <c r="L6" s="34">
        <v>50</v>
      </c>
      <c r="M6" s="59">
        <v>50</v>
      </c>
      <c r="N6" s="33">
        <v>50</v>
      </c>
      <c r="O6" s="33">
        <v>100</v>
      </c>
      <c r="P6" s="33">
        <v>100</v>
      </c>
      <c r="Q6" s="33">
        <v>50</v>
      </c>
      <c r="R6" s="33">
        <f t="shared" ref="R6:R11" si="7">Q6</f>
        <v>50</v>
      </c>
      <c r="S6" s="33">
        <v>0</v>
      </c>
      <c r="T6" s="20"/>
      <c r="U6" s="20">
        <v>0.8</v>
      </c>
      <c r="V6" s="36">
        <v>0</v>
      </c>
      <c r="W6" s="36">
        <f t="shared" si="0"/>
        <v>1</v>
      </c>
      <c r="X6" s="36">
        <f t="shared" si="1"/>
        <v>1</v>
      </c>
      <c r="Y6" s="20">
        <v>17.2</v>
      </c>
      <c r="Z6" s="37">
        <v>14.5</v>
      </c>
      <c r="AA6" s="33"/>
      <c r="AB6" s="33">
        <f ca="1">H6/yield/'Onglet revu P Del'!Cormam*'Onglet revu P Del'!uktmp</f>
        <v>0</v>
      </c>
      <c r="AC6" s="33">
        <f ca="1">J6/yield/'Onglet revu P Del'!Cormam*'Onglet revu P Del'!uktmp</f>
        <v>0</v>
      </c>
      <c r="AD6" s="33">
        <f ca="1">K6/yield/'Onglet revu P Del'!Cormam*'Onglet revu P Del'!uktmp</f>
        <v>0</v>
      </c>
      <c r="AE6" s="33">
        <f ca="1">L6/yield/'Onglet revu P Del'!Cormam*'Onglet revu P Del'!uktmp</f>
        <v>0</v>
      </c>
      <c r="AF6" s="33">
        <f ca="1">M6/yield/'Onglet revu P Del'!Cormam*'Onglet revu P Del'!uktmp</f>
        <v>0</v>
      </c>
      <c r="AG6" s="33">
        <f ca="1">N6/yield/'Onglet revu P Del'!Cormam*'Onglet revu P Del'!uktmp</f>
        <v>0</v>
      </c>
      <c r="AH6" s="33">
        <f ca="1">O6/yield/'Onglet revu P Del'!Cormam*'Onglet revu P Del'!uktmp</f>
        <v>0</v>
      </c>
      <c r="AI6" s="33">
        <f ca="1">P6/yield/'Onglet revu P Del'!Cormam*'Onglet revu P Del'!uktmp</f>
        <v>0</v>
      </c>
      <c r="AJ6" s="33">
        <f ca="1">Q6/yield/'Onglet revu P Del'!Cormam*'Onglet revu P Del'!uktmp</f>
        <v>0</v>
      </c>
      <c r="AK6" s="33">
        <f ca="1">R6/yield/'Onglet revu P Del'!Cormam*'Onglet revu P Del'!uktmp</f>
        <v>0</v>
      </c>
      <c r="AL6" s="33">
        <f ca="1">S6/yield/'Onglet revu P Del'!Cormam*'Onglet revu P Del'!uktmp</f>
        <v>0</v>
      </c>
      <c r="AM6" s="47"/>
      <c r="AN6" s="33">
        <f ca="1">H6/'Onglet revu P Del'!yield/'Onglet revu P Del'!Cormam*'Onglet revu P Del'!ecoti</f>
        <v>20.161290322580644</v>
      </c>
      <c r="AO6" s="33">
        <f ca="1">J6/'Onglet revu P Del'!yield/'Onglet revu P Del'!Cormam*'Onglet revu P Del'!ecoti</f>
        <v>39.473684210526315</v>
      </c>
      <c r="AP6" s="48">
        <f t="shared" ca="1" si="2"/>
        <v>572.36842105263156</v>
      </c>
      <c r="AQ6" s="33">
        <f ca="1">K6/'Onglet revu P Del'!yield/'Onglet revu P Del'!Cormam*'Onglet revu P Del'!ecoti</f>
        <v>38.265306122448983</v>
      </c>
      <c r="AR6" s="33">
        <f ca="1">L6/'Onglet revu P Del'!yield/'Onglet revu P Del'!Cormam*'Onglet revu P Del'!ecoti</f>
        <v>62.5</v>
      </c>
      <c r="AS6" s="33">
        <f ca="1">M6/'Onglet revu P Del'!yield/'Onglet revu P Del'!Cormam*'Onglet revu P Del'!ecoti</f>
        <v>62.5</v>
      </c>
      <c r="AT6" s="49">
        <f ca="1">N6/'Onglet revu P Del'!yield/'Onglet revu P Del'!Cormam*'Onglet revu P Del'!ecoti</f>
        <v>62.5</v>
      </c>
      <c r="AU6" s="41">
        <f t="shared" si="3"/>
        <v>14.5</v>
      </c>
      <c r="AV6" s="42">
        <f t="shared" ca="1" si="4"/>
        <v>906.25</v>
      </c>
      <c r="AW6" s="131">
        <v>15</v>
      </c>
      <c r="AX6" s="50">
        <v>2020</v>
      </c>
      <c r="AY6" s="43">
        <f t="shared" ca="1" si="5"/>
        <v>937.5</v>
      </c>
      <c r="AZ6" s="33">
        <f ca="1">O6/'Onglet revu P Del'!yield/'Onglet revu P Del'!Cormam*'Onglet revu P Del'!ecoti</f>
        <v>125</v>
      </c>
      <c r="BA6" s="33">
        <f ca="1">P6/'Onglet revu P Del'!yield/'Onglet revu P Del'!Cormam*'Onglet revu P Del'!ecoti</f>
        <v>125</v>
      </c>
      <c r="BB6" s="33">
        <f ca="1">Q6/'Onglet revu P Del'!yield/'Onglet revu P Del'!Cormam*'Onglet revu P Del'!ecoti</f>
        <v>62.5</v>
      </c>
      <c r="BC6" s="33">
        <f ca="1">R6/'Onglet revu P Del'!yield/'Onglet revu P Del'!Cormam*'Onglet revu P Del'!ecoti</f>
        <v>62.5</v>
      </c>
      <c r="BD6" s="33">
        <f ca="1">S6/'Onglet revu P Del'!yield/'Onglet revu P Del'!Cormam*'Onglet revu P Del'!ecoti</f>
        <v>0</v>
      </c>
    </row>
    <row r="7" spans="1:56" s="20" customFormat="1" ht="15" customHeight="1">
      <c r="A7" s="15" t="s">
        <v>45</v>
      </c>
      <c r="B7" s="123" t="s">
        <v>68</v>
      </c>
      <c r="C7" s="21" t="s">
        <v>82</v>
      </c>
      <c r="D7" s="21" t="s">
        <v>68</v>
      </c>
      <c r="E7" s="15" t="s">
        <v>42</v>
      </c>
      <c r="F7" s="15">
        <v>3</v>
      </c>
      <c r="G7" s="32"/>
      <c r="H7" s="33"/>
      <c r="I7" s="33"/>
      <c r="J7" s="33">
        <v>0</v>
      </c>
      <c r="K7" s="33">
        <v>0</v>
      </c>
      <c r="L7" s="33">
        <v>100</v>
      </c>
      <c r="M7" s="59">
        <v>200</v>
      </c>
      <c r="N7" s="33">
        <v>200</v>
      </c>
      <c r="O7" s="33">
        <v>200</v>
      </c>
      <c r="P7" s="33">
        <v>200</v>
      </c>
      <c r="Q7" s="33">
        <f>P7</f>
        <v>200</v>
      </c>
      <c r="R7" s="33">
        <f t="shared" si="7"/>
        <v>200</v>
      </c>
      <c r="S7" s="33">
        <f>R7</f>
        <v>200</v>
      </c>
      <c r="T7" s="1"/>
      <c r="U7" s="20">
        <v>0.8</v>
      </c>
      <c r="V7" s="36">
        <v>0</v>
      </c>
      <c r="W7" s="36">
        <f t="shared" si="0"/>
        <v>1</v>
      </c>
      <c r="X7" s="27">
        <f t="shared" si="1"/>
        <v>1</v>
      </c>
      <c r="Y7" s="20">
        <v>16</v>
      </c>
      <c r="Z7" s="37">
        <v>16</v>
      </c>
      <c r="AA7" s="38"/>
      <c r="AB7" s="33">
        <f ca="1">H7/yield/'Onglet revu P Del'!Cormam*'Onglet revu P Del'!uktmp</f>
        <v>0</v>
      </c>
      <c r="AC7" s="33">
        <f ca="1">J7/yield/'Onglet revu P Del'!Cormam*'Onglet revu P Del'!uktmp</f>
        <v>0</v>
      </c>
      <c r="AD7" s="33">
        <f ca="1">K7/yield/'Onglet revu P Del'!Cormam*'Onglet revu P Del'!uktmp</f>
        <v>0</v>
      </c>
      <c r="AE7" s="33">
        <f ca="1">L7/yield/'Onglet revu P Del'!Cormam*'Onglet revu P Del'!uktmp</f>
        <v>0</v>
      </c>
      <c r="AF7" s="33">
        <f ca="1">M7/yield/'Onglet revu P Del'!Cormam*'Onglet revu P Del'!uktmp</f>
        <v>0</v>
      </c>
      <c r="AG7" s="33">
        <f ca="1">N7/yield/'Onglet revu P Del'!Cormam*'Onglet revu P Del'!uktmp</f>
        <v>0</v>
      </c>
      <c r="AH7" s="33">
        <f ca="1">O7/yield/'Onglet revu P Del'!Cormam*'Onglet revu P Del'!uktmp</f>
        <v>0</v>
      </c>
      <c r="AI7" s="33">
        <f ca="1">P7/yield/'Onglet revu P Del'!Cormam*'Onglet revu P Del'!uktmp</f>
        <v>0</v>
      </c>
      <c r="AJ7" s="33">
        <f ca="1">Q7/yield/'Onglet revu P Del'!Cormam*'Onglet revu P Del'!uktmp</f>
        <v>0</v>
      </c>
      <c r="AK7" s="33">
        <f ca="1">R7/yield/'Onglet revu P Del'!Cormam*'Onglet revu P Del'!uktmp</f>
        <v>0</v>
      </c>
      <c r="AL7" s="33">
        <f ca="1">S7/yield/'Onglet revu P Del'!Cormam*'Onglet revu P Del'!uktmp</f>
        <v>0</v>
      </c>
      <c r="AM7" s="39"/>
      <c r="AN7" s="38">
        <f ca="1">H7/'Onglet revu P Del'!yield/'Onglet revu P Del'!Cormam*'Onglet revu P Del'!ecoti</f>
        <v>0</v>
      </c>
      <c r="AO7" s="38">
        <f ca="1">J7/'Onglet revu P Del'!yield/'Onglet revu P Del'!Cormam*'Onglet revu P Del'!ecoti</f>
        <v>0</v>
      </c>
      <c r="AP7" s="48">
        <f t="shared" ca="1" si="2"/>
        <v>0</v>
      </c>
      <c r="AQ7" s="38">
        <f ca="1">K7/'Onglet revu P Del'!yield/'Onglet revu P Del'!Cormam*'Onglet revu P Del'!ecoti</f>
        <v>0</v>
      </c>
      <c r="AR7" s="38">
        <f ca="1">L7/'Onglet revu P Del'!yield/'Onglet revu P Del'!Cormam*'Onglet revu P Del'!ecoti</f>
        <v>125</v>
      </c>
      <c r="AS7" s="38">
        <f ca="1">M7/'Onglet revu P Del'!yield/'Onglet revu P Del'!Cormam*'Onglet revu P Del'!ecoti</f>
        <v>250</v>
      </c>
      <c r="AT7" s="49">
        <f ca="1">N7/'Onglet revu P Del'!yield/'Onglet revu P Del'!Cormam*'Onglet revu P Del'!ecoti</f>
        <v>250</v>
      </c>
      <c r="AU7" s="41">
        <f t="shared" si="3"/>
        <v>16</v>
      </c>
      <c r="AV7" s="42">
        <f t="shared" ca="1" si="4"/>
        <v>4000</v>
      </c>
      <c r="AW7" s="41">
        <f>AU7</f>
        <v>16</v>
      </c>
      <c r="AX7" s="50" t="s">
        <v>47</v>
      </c>
      <c r="AY7" s="42">
        <f t="shared" ca="1" si="5"/>
        <v>4000</v>
      </c>
      <c r="AZ7" s="38">
        <f ca="1">O7/'Onglet revu P Del'!yield/'Onglet revu P Del'!Cormam*'Onglet revu P Del'!ecoti</f>
        <v>250</v>
      </c>
      <c r="BA7" s="38">
        <f ca="1">P7/'Onglet revu P Del'!yield/'Onglet revu P Del'!Cormam*'Onglet revu P Del'!ecoti</f>
        <v>250</v>
      </c>
      <c r="BB7" s="38">
        <f ca="1">Q7/'Onglet revu P Del'!yield/'Onglet revu P Del'!Cormam*'Onglet revu P Del'!ecoti</f>
        <v>250</v>
      </c>
      <c r="BC7" s="38">
        <f ca="1">R7/'Onglet revu P Del'!yield/'Onglet revu P Del'!Cormam*'Onglet revu P Del'!ecoti</f>
        <v>250</v>
      </c>
      <c r="BD7" s="38">
        <f ca="1">S7/'Onglet revu P Del'!yield/'Onglet revu P Del'!Cormam*'Onglet revu P Del'!ecoti</f>
        <v>250</v>
      </c>
    </row>
    <row r="8" spans="1:56" ht="18" customHeight="1">
      <c r="A8" s="15" t="s">
        <v>45</v>
      </c>
      <c r="B8" s="123" t="s">
        <v>68</v>
      </c>
      <c r="C8" s="37" t="s">
        <v>81</v>
      </c>
      <c r="D8" s="37" t="s">
        <v>68</v>
      </c>
      <c r="E8" s="46" t="s">
        <v>42</v>
      </c>
      <c r="F8" s="46">
        <v>3</v>
      </c>
      <c r="G8" s="33"/>
      <c r="H8" s="33"/>
      <c r="I8" s="33"/>
      <c r="J8" s="33"/>
      <c r="K8" s="33"/>
      <c r="L8" s="33">
        <v>0</v>
      </c>
      <c r="M8" s="59">
        <v>0</v>
      </c>
      <c r="N8" s="33">
        <v>25</v>
      </c>
      <c r="O8" s="33">
        <v>150</v>
      </c>
      <c r="P8" s="33">
        <v>300</v>
      </c>
      <c r="Q8" s="33">
        <v>400</v>
      </c>
      <c r="R8" s="33">
        <f t="shared" si="7"/>
        <v>400</v>
      </c>
      <c r="S8" s="33">
        <f>R8</f>
        <v>400</v>
      </c>
      <c r="T8" s="20"/>
      <c r="U8" s="20">
        <v>0.75</v>
      </c>
      <c r="V8" s="36">
        <v>0</v>
      </c>
      <c r="W8" s="36">
        <f t="shared" si="0"/>
        <v>1</v>
      </c>
      <c r="X8" s="36">
        <f t="shared" si="1"/>
        <v>1</v>
      </c>
      <c r="Y8" s="20"/>
      <c r="Z8" s="37">
        <v>17.84</v>
      </c>
      <c r="AA8" s="33"/>
      <c r="AB8" s="33">
        <f ca="1">H8/yield/'Onglet revu P Del'!Cormam*'Onglet revu P Del'!uktmp</f>
        <v>0</v>
      </c>
      <c r="AC8" s="33">
        <f ca="1">J8/yield/'Onglet revu P Del'!Cormam*'Onglet revu P Del'!uktmp</f>
        <v>0</v>
      </c>
      <c r="AD8" s="33">
        <f ca="1">K8/yield/'Onglet revu P Del'!Cormam*'Onglet revu P Del'!uktmp</f>
        <v>0</v>
      </c>
      <c r="AE8" s="33">
        <f ca="1">L8/yield/'Onglet revu P Del'!Cormam*'Onglet revu P Del'!uktmp</f>
        <v>0</v>
      </c>
      <c r="AF8" s="33">
        <f ca="1">M8/yield/'Onglet revu P Del'!Cormam*'Onglet revu P Del'!uktmp</f>
        <v>0</v>
      </c>
      <c r="AG8" s="33">
        <f ca="1">N8/yield/'Onglet revu P Del'!Cormam*'Onglet revu P Del'!uktmp</f>
        <v>0</v>
      </c>
      <c r="AH8" s="33">
        <f ca="1">O8/yield/'Onglet revu P Del'!Cormam*'Onglet revu P Del'!uktmp</f>
        <v>0</v>
      </c>
      <c r="AI8" s="33">
        <f ca="1">P8/yield/'Onglet revu P Del'!Cormam*'Onglet revu P Del'!uktmp</f>
        <v>0</v>
      </c>
      <c r="AJ8" s="33">
        <f ca="1">Q8/yield/'Onglet revu P Del'!Cormam*'Onglet revu P Del'!uktmp</f>
        <v>0</v>
      </c>
      <c r="AK8" s="33">
        <f ca="1">R8/yield/'Onglet revu P Del'!Cormam*'Onglet revu P Del'!uktmp</f>
        <v>0</v>
      </c>
      <c r="AL8" s="33">
        <f ca="1">S8/yield/'Onglet revu P Del'!Cormam*'Onglet revu P Del'!uktmp</f>
        <v>0</v>
      </c>
      <c r="AM8" s="47"/>
      <c r="AN8" s="33">
        <f ca="1">H8/'Onglet revu P Del'!yield/'Onglet revu P Del'!Cormam*'Onglet revu P Del'!ecoti</f>
        <v>0</v>
      </c>
      <c r="AO8" s="33">
        <f ca="1">J8/'Onglet revu P Del'!yield/'Onglet revu P Del'!Cormam*'Onglet revu P Del'!ecoti</f>
        <v>0</v>
      </c>
      <c r="AP8" s="48">
        <f t="shared" ca="1" si="2"/>
        <v>0</v>
      </c>
      <c r="AQ8" s="33">
        <f ca="1">K8/'Onglet revu P Del'!yield/'Onglet revu P Del'!Cormam*'Onglet revu P Del'!ecoti</f>
        <v>0</v>
      </c>
      <c r="AR8" s="33">
        <f ca="1">L8/'Onglet revu P Del'!yield/'Onglet revu P Del'!Cormam*'Onglet revu P Del'!ecoti</f>
        <v>0</v>
      </c>
      <c r="AS8" s="33">
        <f ca="1">M8/'Onglet revu P Del'!yield/'Onglet revu P Del'!Cormam*'Onglet revu P Del'!ecoti</f>
        <v>0</v>
      </c>
      <c r="AT8" s="49">
        <f ca="1">N8/'Onglet revu P Del'!yield/'Onglet revu P Del'!Cormam*'Onglet revu P Del'!ecoti</f>
        <v>33.333333333333336</v>
      </c>
      <c r="AU8" s="41">
        <f t="shared" si="3"/>
        <v>17.84</v>
      </c>
      <c r="AV8" s="42">
        <f t="shared" ca="1" si="4"/>
        <v>594.66666666666674</v>
      </c>
      <c r="AW8" s="41">
        <f>AU8</f>
        <v>17.84</v>
      </c>
      <c r="AX8" s="50" t="s">
        <v>47</v>
      </c>
      <c r="AY8" s="42">
        <f t="shared" ca="1" si="5"/>
        <v>594.66666666666674</v>
      </c>
      <c r="AZ8" s="33">
        <f ca="1">O8/'Onglet revu P Del'!yield/'Onglet revu P Del'!Cormam*'Onglet revu P Del'!ecoti</f>
        <v>200</v>
      </c>
      <c r="BA8" s="33">
        <f ca="1">P8/'Onglet revu P Del'!yield/'Onglet revu P Del'!Cormam*'Onglet revu P Del'!ecoti</f>
        <v>400</v>
      </c>
      <c r="BB8" s="33">
        <f ca="1">Q8/'Onglet revu P Del'!yield/'Onglet revu P Del'!Cormam*'Onglet revu P Del'!ecoti</f>
        <v>533.33333333333337</v>
      </c>
      <c r="BC8" s="33">
        <f ca="1">R8/'Onglet revu P Del'!yield/'Onglet revu P Del'!Cormam*'Onglet revu P Del'!ecoti</f>
        <v>533.33333333333337</v>
      </c>
      <c r="BD8" s="33">
        <f ca="1">S8/'Onglet revu P Del'!yield/'Onglet revu P Del'!Cormam*'Onglet revu P Del'!ecoti</f>
        <v>533.33333333333337</v>
      </c>
    </row>
    <row r="9" spans="1:56" ht="13.5" customHeight="1">
      <c r="A9" s="1" t="s">
        <v>45</v>
      </c>
      <c r="B9" s="123" t="s">
        <v>68</v>
      </c>
      <c r="C9" s="21" t="s">
        <v>83</v>
      </c>
      <c r="D9" s="21" t="s">
        <v>68</v>
      </c>
      <c r="E9" s="15" t="s">
        <v>42</v>
      </c>
      <c r="F9" s="15">
        <v>3</v>
      </c>
      <c r="G9" s="32"/>
      <c r="H9" s="33"/>
      <c r="I9" s="33"/>
      <c r="J9" s="33"/>
      <c r="K9" s="33"/>
      <c r="L9" s="33">
        <v>0</v>
      </c>
      <c r="M9" s="59">
        <v>0</v>
      </c>
      <c r="N9" s="33">
        <v>0</v>
      </c>
      <c r="O9" s="33">
        <v>0</v>
      </c>
      <c r="P9" s="33">
        <v>0</v>
      </c>
      <c r="Q9" s="33">
        <f t="shared" ref="Q9:S25" si="8">P9</f>
        <v>0</v>
      </c>
      <c r="R9" s="33">
        <f t="shared" si="7"/>
        <v>0</v>
      </c>
      <c r="S9" s="33">
        <f>R9</f>
        <v>0</v>
      </c>
      <c r="U9" s="20">
        <v>0.75</v>
      </c>
      <c r="V9" s="36">
        <v>0</v>
      </c>
      <c r="W9" s="36">
        <f t="shared" si="0"/>
        <v>1</v>
      </c>
      <c r="X9" s="27">
        <f t="shared" si="1"/>
        <v>1</v>
      </c>
      <c r="Y9" s="20">
        <v>18.7</v>
      </c>
      <c r="Z9" s="37">
        <v>17.84</v>
      </c>
      <c r="AA9" s="38"/>
      <c r="AB9" s="33">
        <f ca="1">H9/yield/'Onglet revu P Del'!Cormam*'Onglet revu P Del'!uktmp</f>
        <v>0</v>
      </c>
      <c r="AC9" s="33">
        <f ca="1">J9/yield/'Onglet revu P Del'!Cormam*'Onglet revu P Del'!uktmp</f>
        <v>0</v>
      </c>
      <c r="AD9" s="33">
        <f ca="1">K9/yield/'Onglet revu P Del'!Cormam*'Onglet revu P Del'!uktmp</f>
        <v>0</v>
      </c>
      <c r="AE9" s="33">
        <f ca="1">L9/yield/'Onglet revu P Del'!Cormam*'Onglet revu P Del'!uktmp</f>
        <v>0</v>
      </c>
      <c r="AF9" s="33">
        <f ca="1">M9/yield/'Onglet revu P Del'!Cormam*'Onglet revu P Del'!uktmp</f>
        <v>0</v>
      </c>
      <c r="AG9" s="33">
        <f ca="1">N9/yield/'Onglet revu P Del'!Cormam*'Onglet revu P Del'!uktmp</f>
        <v>0</v>
      </c>
      <c r="AH9" s="33">
        <f ca="1">O9/yield/'Onglet revu P Del'!Cormam*'Onglet revu P Del'!uktmp</f>
        <v>0</v>
      </c>
      <c r="AI9" s="33">
        <f ca="1">P9/yield/'Onglet revu P Del'!Cormam*'Onglet revu P Del'!uktmp</f>
        <v>0</v>
      </c>
      <c r="AJ9" s="33">
        <f ca="1">Q9/yield/'Onglet revu P Del'!Cormam*'Onglet revu P Del'!uktmp</f>
        <v>0</v>
      </c>
      <c r="AK9" s="33">
        <f ca="1">R9/yield/'Onglet revu P Del'!Cormam*'Onglet revu P Del'!uktmp</f>
        <v>0</v>
      </c>
      <c r="AL9" s="33">
        <f ca="1">S9/yield/'Onglet revu P Del'!Cormam*'Onglet revu P Del'!uktmp</f>
        <v>0</v>
      </c>
      <c r="AM9" s="39"/>
      <c r="AN9" s="38">
        <f ca="1">H9/'Onglet revu P Del'!yield/'Onglet revu P Del'!Cormam*'Onglet revu P Del'!ecoti</f>
        <v>0</v>
      </c>
      <c r="AO9" s="38">
        <f ca="1">J9/'Onglet revu P Del'!yield/'Onglet revu P Del'!Cormam*'Onglet revu P Del'!ecoti</f>
        <v>0</v>
      </c>
      <c r="AP9" s="48">
        <f t="shared" ca="1" si="2"/>
        <v>0</v>
      </c>
      <c r="AQ9" s="38">
        <f ca="1">K9/'Onglet revu P Del'!yield/'Onglet revu P Del'!Cormam*'Onglet revu P Del'!ecoti</f>
        <v>0</v>
      </c>
      <c r="AR9" s="38">
        <f ca="1">L9/'Onglet revu P Del'!yield/'Onglet revu P Del'!Cormam*'Onglet revu P Del'!ecoti</f>
        <v>0</v>
      </c>
      <c r="AS9" s="38">
        <f ca="1">M9/'Onglet revu P Del'!yield/'Onglet revu P Del'!Cormam*'Onglet revu P Del'!ecoti</f>
        <v>0</v>
      </c>
      <c r="AT9" s="40">
        <f ca="1">N9/'Onglet revu P Del'!yield/'Onglet revu P Del'!Cormam*'Onglet revu P Del'!ecoti</f>
        <v>0</v>
      </c>
      <c r="AU9" s="41">
        <f t="shared" si="3"/>
        <v>17.84</v>
      </c>
      <c r="AV9" s="42">
        <f t="shared" ca="1" si="4"/>
        <v>0</v>
      </c>
      <c r="AW9" s="41">
        <f>AU9</f>
        <v>17.84</v>
      </c>
      <c r="AX9" s="50" t="s">
        <v>47</v>
      </c>
      <c r="AY9" s="42">
        <f t="shared" ca="1" si="5"/>
        <v>0</v>
      </c>
      <c r="AZ9" s="38">
        <f ca="1">O9/'Onglet revu P Del'!yield/'Onglet revu P Del'!Cormam*'Onglet revu P Del'!ecoti</f>
        <v>0</v>
      </c>
      <c r="BA9" s="38">
        <f ca="1">P9/'Onglet revu P Del'!yield/'Onglet revu P Del'!Cormam*'Onglet revu P Del'!ecoti</f>
        <v>0</v>
      </c>
      <c r="BB9" s="38">
        <f ca="1">Q9/'Onglet revu P Del'!yield/'Onglet revu P Del'!Cormam*'Onglet revu P Del'!ecoti</f>
        <v>0</v>
      </c>
      <c r="BC9" s="38">
        <f ca="1">R9/'Onglet revu P Del'!yield/'Onglet revu P Del'!Cormam*'Onglet revu P Del'!ecoti</f>
        <v>0</v>
      </c>
      <c r="BD9" s="38">
        <f ca="1">S9/'Onglet revu P Del'!yield/'Onglet revu P Del'!Cormam*'Onglet revu P Del'!ecoti</f>
        <v>0</v>
      </c>
    </row>
    <row r="10" spans="1:56" ht="21" hidden="1" customHeight="1">
      <c r="A10" s="31"/>
      <c r="B10" s="31"/>
      <c r="C10" s="21" t="s">
        <v>54</v>
      </c>
      <c r="D10" s="21" t="s">
        <v>55</v>
      </c>
      <c r="E10" s="15" t="s">
        <v>42</v>
      </c>
      <c r="F10" s="15">
        <v>1</v>
      </c>
      <c r="G10" s="32">
        <v>557</v>
      </c>
      <c r="H10" s="33">
        <v>500</v>
      </c>
      <c r="I10" s="33">
        <v>396</v>
      </c>
      <c r="J10" s="33">
        <v>400</v>
      </c>
      <c r="K10" s="33">
        <v>550</v>
      </c>
      <c r="L10" s="34">
        <v>600</v>
      </c>
      <c r="M10" s="33">
        <v>600</v>
      </c>
      <c r="N10" s="33">
        <v>600</v>
      </c>
      <c r="O10" s="33">
        <v>600</v>
      </c>
      <c r="P10" s="33">
        <v>600</v>
      </c>
      <c r="Q10" s="33">
        <f t="shared" si="8"/>
        <v>600</v>
      </c>
      <c r="R10" s="33">
        <f t="shared" si="7"/>
        <v>600</v>
      </c>
      <c r="S10" s="33">
        <f>R10</f>
        <v>600</v>
      </c>
      <c r="U10" s="20">
        <v>0.9</v>
      </c>
      <c r="V10" s="36">
        <v>1</v>
      </c>
      <c r="W10" s="36">
        <f t="shared" si="0"/>
        <v>0</v>
      </c>
      <c r="X10" s="27">
        <f t="shared" si="1"/>
        <v>1</v>
      </c>
      <c r="Y10" s="20">
        <v>18</v>
      </c>
      <c r="Z10" s="37"/>
      <c r="AA10" s="38"/>
      <c r="AB10" s="33">
        <f ca="1">H10/yield/'Onglet revu P Del'!Cormam*'Onglet revu P Del'!uktmp</f>
        <v>597.37156511350054</v>
      </c>
      <c r="AC10" s="33">
        <f ca="1">J10/yield/'Onglet revu P Del'!Cormam*'Onglet revu P Del'!uktmp</f>
        <v>467.83625730994157</v>
      </c>
      <c r="AD10" s="33">
        <f ca="1">K10/yield/'Onglet revu P Del'!Cormam*'Onglet revu P Del'!uktmp</f>
        <v>623.58276643990928</v>
      </c>
      <c r="AE10" s="33">
        <f ca="1">L10/yield/'Onglet revu P Del'!Cormam*'Onglet revu P Del'!uktmp</f>
        <v>666.66666666666663</v>
      </c>
      <c r="AF10" s="33">
        <f ca="1">M10/yield/'Onglet revu P Del'!Cormam*'Onglet revu P Del'!uktmp</f>
        <v>666.66666666666663</v>
      </c>
      <c r="AG10" s="33">
        <f ca="1">N10/yield/'Onglet revu P Del'!Cormam*'Onglet revu P Del'!uktmp</f>
        <v>666.66666666666663</v>
      </c>
      <c r="AH10" s="33">
        <f ca="1">O10/yield/'Onglet revu P Del'!Cormam*'Onglet revu P Del'!uktmp</f>
        <v>666.66666666666663</v>
      </c>
      <c r="AI10" s="33">
        <f ca="1">P10/yield/'Onglet revu P Del'!Cormam*'Onglet revu P Del'!uktmp</f>
        <v>666.66666666666663</v>
      </c>
      <c r="AJ10" s="33">
        <f ca="1">Q10/yield/'Onglet revu P Del'!Cormam*'Onglet revu P Del'!uktmp</f>
        <v>666.66666666666663</v>
      </c>
      <c r="AK10" s="33">
        <f ca="1">R10/yield/'Onglet revu P Del'!Cormam*'Onglet revu P Del'!uktmp</f>
        <v>666.66666666666663</v>
      </c>
      <c r="AL10" s="33">
        <f ca="1">S10/yield/'Onglet revu P Del'!Cormam*'Onglet revu P Del'!uktmp</f>
        <v>666.66666666666663</v>
      </c>
      <c r="AM10" s="39"/>
      <c r="AN10" s="38">
        <f ca="1">H10/'Onglet revu P Del'!yield/'Onglet revu P Del'!Cormam*'Onglet revu P Del'!ecoti</f>
        <v>0</v>
      </c>
      <c r="AO10" s="38">
        <f ca="1">J10/'Onglet revu P Del'!yield/'Onglet revu P Del'!Cormam*'Onglet revu P Del'!ecoti</f>
        <v>0</v>
      </c>
      <c r="AP10" s="38"/>
      <c r="AQ10" s="38">
        <f ca="1">K10/'Onglet revu P Del'!yield/'Onglet revu P Del'!Cormam*'Onglet revu P Del'!ecoti</f>
        <v>0</v>
      </c>
      <c r="AR10" s="38">
        <f ca="1">L10/'Onglet revu P Del'!yield/'Onglet revu P Del'!Cormam*'Onglet revu P Del'!ecoti</f>
        <v>0</v>
      </c>
      <c r="AS10" s="38">
        <f ca="1">M10/'Onglet revu P Del'!yield/'Onglet revu P Del'!Cormam*'Onglet revu P Del'!ecoti</f>
        <v>0</v>
      </c>
      <c r="AT10" s="40">
        <f ca="1">N10/'Onglet revu P Del'!yield/'Onglet revu P Del'!Cormam*'Onglet revu P Del'!ecoti</f>
        <v>0</v>
      </c>
      <c r="AU10" s="41">
        <f t="shared" si="3"/>
        <v>0</v>
      </c>
      <c r="AV10" s="42">
        <f t="shared" ca="1" si="4"/>
        <v>0</v>
      </c>
      <c r="AW10" s="41">
        <f>AU10</f>
        <v>0</v>
      </c>
      <c r="AX10" s="50" t="s">
        <v>47</v>
      </c>
      <c r="AY10" s="42">
        <f t="shared" ca="1" si="5"/>
        <v>0</v>
      </c>
      <c r="AZ10" s="38">
        <f ca="1">O10/'Onglet revu P Del'!yield/'Onglet revu P Del'!Cormam*'Onglet revu P Del'!ecoti</f>
        <v>0</v>
      </c>
      <c r="BA10" s="38">
        <f ca="1">P10/'Onglet revu P Del'!yield/'Onglet revu P Del'!Cormam*'Onglet revu P Del'!ecoti</f>
        <v>0</v>
      </c>
      <c r="BB10" s="38">
        <f ca="1">Q10/'Onglet revu P Del'!yield/'Onglet revu P Del'!Cormam*'Onglet revu P Del'!ecoti</f>
        <v>0</v>
      </c>
      <c r="BC10" s="38">
        <f ca="1">R10/'Onglet revu P Del'!yield/'Onglet revu P Del'!Cormam*'Onglet revu P Del'!ecoti</f>
        <v>0</v>
      </c>
      <c r="BD10" s="38">
        <f ca="1">S10/'Onglet revu P Del'!yield/'Onglet revu P Del'!Cormam*'Onglet revu P Del'!ecoti</f>
        <v>0</v>
      </c>
    </row>
    <row r="11" spans="1:56" s="20" customFormat="1" ht="15" hidden="1" customHeight="1">
      <c r="A11" s="15" t="s">
        <v>45</v>
      </c>
      <c r="B11" s="122" t="s">
        <v>119</v>
      </c>
      <c r="C11" s="37" t="s">
        <v>85</v>
      </c>
      <c r="D11" s="21" t="s">
        <v>55</v>
      </c>
      <c r="E11" s="15" t="s">
        <v>42</v>
      </c>
      <c r="F11" s="15">
        <v>3</v>
      </c>
      <c r="G11" s="32"/>
      <c r="H11" s="33">
        <v>0</v>
      </c>
      <c r="I11" s="33"/>
      <c r="J11" s="33">
        <v>0</v>
      </c>
      <c r="K11" s="33">
        <v>48</v>
      </c>
      <c r="L11" s="34">
        <v>120</v>
      </c>
      <c r="M11" s="67">
        <v>240</v>
      </c>
      <c r="N11" s="33">
        <v>300</v>
      </c>
      <c r="O11" s="33">
        <v>360</v>
      </c>
      <c r="P11" s="33">
        <v>420</v>
      </c>
      <c r="Q11" s="33">
        <f t="shared" si="8"/>
        <v>420</v>
      </c>
      <c r="R11" s="33">
        <f t="shared" si="7"/>
        <v>420</v>
      </c>
      <c r="S11" s="33">
        <f>R11</f>
        <v>420</v>
      </c>
      <c r="T11" s="1"/>
      <c r="U11" s="20">
        <v>0.9</v>
      </c>
      <c r="V11" s="36">
        <v>0</v>
      </c>
      <c r="W11" s="36">
        <f t="shared" si="0"/>
        <v>1</v>
      </c>
      <c r="X11" s="27">
        <f t="shared" si="1"/>
        <v>1</v>
      </c>
      <c r="Z11" s="37">
        <v>17</v>
      </c>
      <c r="AA11" s="38"/>
      <c r="AB11" s="33">
        <f ca="1">H11/yield/'Onglet revu P Del'!Cormam*'Onglet revu P Del'!uktmp</f>
        <v>0</v>
      </c>
      <c r="AC11" s="33">
        <f ca="1">J11/yield/'Onglet revu P Del'!Cormam*'Onglet revu P Del'!uktmp</f>
        <v>0</v>
      </c>
      <c r="AD11" s="33">
        <f ca="1">K11/yield/'Onglet revu P Del'!Cormam*'Onglet revu P Del'!uktmp</f>
        <v>0</v>
      </c>
      <c r="AE11" s="33">
        <f ca="1">L11/yield/'Onglet revu P Del'!Cormam*'Onglet revu P Del'!uktmp</f>
        <v>0</v>
      </c>
      <c r="AF11" s="33">
        <f ca="1">M11/yield/'Onglet revu P Del'!Cormam*'Onglet revu P Del'!uktmp</f>
        <v>0</v>
      </c>
      <c r="AG11" s="33">
        <f ca="1">N11/yield/'Onglet revu P Del'!Cormam*'Onglet revu P Del'!uktmp</f>
        <v>0</v>
      </c>
      <c r="AH11" s="33">
        <f ca="1">O11/yield/'Onglet revu P Del'!Cormam*'Onglet revu P Del'!uktmp</f>
        <v>0</v>
      </c>
      <c r="AI11" s="33">
        <f ca="1">P11/yield/'Onglet revu P Del'!Cormam*'Onglet revu P Del'!uktmp</f>
        <v>0</v>
      </c>
      <c r="AJ11" s="33">
        <f ca="1">Q11/yield/'Onglet revu P Del'!Cormam*'Onglet revu P Del'!uktmp</f>
        <v>0</v>
      </c>
      <c r="AK11" s="33">
        <f ca="1">R11/yield/'Onglet revu P Del'!Cormam*'Onglet revu P Del'!uktmp</f>
        <v>0</v>
      </c>
      <c r="AL11" s="33">
        <f ca="1">S11/yield/'Onglet revu P Del'!Cormam*'Onglet revu P Del'!uktmp</f>
        <v>0</v>
      </c>
      <c r="AM11" s="39"/>
      <c r="AN11" s="38">
        <f ca="1">H11/'Onglet revu P Del'!yield/'Onglet revu P Del'!Cormam*'Onglet revu P Del'!ecoti</f>
        <v>0</v>
      </c>
      <c r="AO11" s="38">
        <f ca="1">J11/'Onglet revu P Del'!yield/'Onglet revu P Del'!Cormam*'Onglet revu P Del'!ecoti</f>
        <v>0</v>
      </c>
      <c r="AP11" s="48">
        <f t="shared" ref="AP11:AP16" ca="1" si="9">AO11*Z11</f>
        <v>0</v>
      </c>
      <c r="AQ11" s="38">
        <f ca="1">K11/'Onglet revu P Del'!yield/'Onglet revu P Del'!Cormam*'Onglet revu P Del'!ecoti</f>
        <v>54.42176870748299</v>
      </c>
      <c r="AR11" s="38">
        <f ca="1">L11/'Onglet revu P Del'!yield/'Onglet revu P Del'!Cormam*'Onglet revu P Del'!ecoti</f>
        <v>133.33333333333334</v>
      </c>
      <c r="AS11" s="38">
        <f ca="1">M11/'Onglet revu P Del'!yield/'Onglet revu P Del'!Cormam*'Onglet revu P Del'!ecoti</f>
        <v>266.66666666666669</v>
      </c>
      <c r="AT11" s="40">
        <f ca="1">N11/'Onglet revu P Del'!yield/'Onglet revu P Del'!Cormam*'Onglet revu P Del'!ecoti</f>
        <v>333.33333333333331</v>
      </c>
      <c r="AU11" s="41">
        <v>16</v>
      </c>
      <c r="AV11" s="42">
        <f t="shared" ca="1" si="4"/>
        <v>5333.333333333333</v>
      </c>
      <c r="AW11" s="41">
        <f>AU11</f>
        <v>16</v>
      </c>
      <c r="AX11" s="50" t="s">
        <v>47</v>
      </c>
      <c r="AY11" s="42">
        <f t="shared" ca="1" si="5"/>
        <v>5333.333333333333</v>
      </c>
      <c r="AZ11" s="38">
        <f ca="1">O11/'Onglet revu P Del'!yield/'Onglet revu P Del'!Cormam*'Onglet revu P Del'!ecoti</f>
        <v>400</v>
      </c>
      <c r="BA11" s="38">
        <f ca="1">P11/'Onglet revu P Del'!yield/'Onglet revu P Del'!Cormam*'Onglet revu P Del'!ecoti</f>
        <v>466.66666666666663</v>
      </c>
      <c r="BB11" s="38">
        <f ca="1">Q11/'Onglet revu P Del'!yield/'Onglet revu P Del'!Cormam*'Onglet revu P Del'!ecoti</f>
        <v>466.66666666666663</v>
      </c>
      <c r="BC11" s="38">
        <f ca="1">R11/'Onglet revu P Del'!yield/'Onglet revu P Del'!Cormam*'Onglet revu P Del'!ecoti</f>
        <v>466.66666666666663</v>
      </c>
      <c r="BD11" s="38">
        <f ca="1">S11/'Onglet revu P Del'!yield/'Onglet revu P Del'!Cormam*'Onglet revu P Del'!ecoti</f>
        <v>466.66666666666663</v>
      </c>
    </row>
    <row r="12" spans="1:56" s="20" customFormat="1" ht="15" hidden="1" customHeight="1">
      <c r="A12" s="15" t="s">
        <v>45</v>
      </c>
      <c r="B12" s="125" t="s">
        <v>113</v>
      </c>
      <c r="C12" s="37" t="s">
        <v>72</v>
      </c>
      <c r="D12" s="37" t="s">
        <v>73</v>
      </c>
      <c r="E12" s="46" t="s">
        <v>42</v>
      </c>
      <c r="F12" s="46">
        <v>3</v>
      </c>
      <c r="G12" s="33">
        <v>0</v>
      </c>
      <c r="H12" s="33">
        <f>G12</f>
        <v>0</v>
      </c>
      <c r="I12" s="33">
        <f>7*6.8</f>
        <v>47.6</v>
      </c>
      <c r="J12" s="33">
        <v>100</v>
      </c>
      <c r="K12" s="33">
        <v>150</v>
      </c>
      <c r="L12" s="33">
        <v>50</v>
      </c>
      <c r="M12" s="63">
        <f t="shared" ref="M12:P13" si="10">L12</f>
        <v>50</v>
      </c>
      <c r="N12" s="33">
        <f t="shared" si="10"/>
        <v>50</v>
      </c>
      <c r="O12" s="33">
        <f t="shared" si="10"/>
        <v>50</v>
      </c>
      <c r="P12" s="33">
        <f t="shared" si="10"/>
        <v>50</v>
      </c>
      <c r="Q12" s="33">
        <f t="shared" si="8"/>
        <v>50</v>
      </c>
      <c r="R12" s="33">
        <v>100</v>
      </c>
      <c r="S12" s="33">
        <v>0</v>
      </c>
      <c r="U12" s="20">
        <v>1</v>
      </c>
      <c r="V12" s="36">
        <v>0</v>
      </c>
      <c r="W12" s="36">
        <f t="shared" si="0"/>
        <v>1</v>
      </c>
      <c r="X12" s="36">
        <f t="shared" si="1"/>
        <v>1</v>
      </c>
      <c r="Y12" s="20">
        <v>11</v>
      </c>
      <c r="Z12" s="37">
        <v>13.65</v>
      </c>
      <c r="AA12" s="33"/>
      <c r="AB12" s="33">
        <f ca="1">H12/yield/'Onglet revu P Del'!Cormam*'Onglet revu P Del'!uktmp</f>
        <v>0</v>
      </c>
      <c r="AC12" s="33">
        <f ca="1">J12/yield/'Onglet revu P Del'!Cormam*'Onglet revu P Del'!uktmp</f>
        <v>0</v>
      </c>
      <c r="AD12" s="33">
        <f ca="1">K12/yield/'Onglet revu P Del'!Cormam*'Onglet revu P Del'!uktmp</f>
        <v>0</v>
      </c>
      <c r="AE12" s="33">
        <f ca="1">L12/yield/'Onglet revu P Del'!Cormam*'Onglet revu P Del'!uktmp</f>
        <v>0</v>
      </c>
      <c r="AF12" s="33">
        <f ca="1">M12/yield/'Onglet revu P Del'!Cormam*'Onglet revu P Del'!uktmp</f>
        <v>0</v>
      </c>
      <c r="AG12" s="33">
        <f ca="1">N12/yield/'Onglet revu P Del'!Cormam*'Onglet revu P Del'!uktmp</f>
        <v>0</v>
      </c>
      <c r="AH12" s="33">
        <f ca="1">O12/yield/'Onglet revu P Del'!Cormam*'Onglet revu P Del'!uktmp</f>
        <v>0</v>
      </c>
      <c r="AI12" s="33">
        <f ca="1">P12/yield/'Onglet revu P Del'!Cormam*'Onglet revu P Del'!uktmp</f>
        <v>0</v>
      </c>
      <c r="AJ12" s="33">
        <f ca="1">Q12/yield/'Onglet revu P Del'!Cormam*'Onglet revu P Del'!uktmp</f>
        <v>0</v>
      </c>
      <c r="AK12" s="33">
        <f ca="1">R12/yield/'Onglet revu P Del'!Cormam*'Onglet revu P Del'!uktmp</f>
        <v>0</v>
      </c>
      <c r="AL12" s="33">
        <f ca="1">S12/yield/'Onglet revu P Del'!Cormam*'Onglet revu P Del'!uktmp</f>
        <v>0</v>
      </c>
      <c r="AM12" s="47"/>
      <c r="AN12" s="33">
        <f ca="1">H12/'Onglet revu P Del'!yield/'Onglet revu P Del'!Cormam*'Onglet revu P Del'!ecoti</f>
        <v>0</v>
      </c>
      <c r="AO12" s="33">
        <f ca="1">J12/'Onglet revu P Del'!yield/'Onglet revu P Del'!Cormam*'Onglet revu P Del'!ecoti</f>
        <v>105.26315789473685</v>
      </c>
      <c r="AP12" s="48">
        <f t="shared" ca="1" si="9"/>
        <v>1436.8421052631581</v>
      </c>
      <c r="AQ12" s="33">
        <f ca="1">K12/'Onglet revu P Del'!yield/'Onglet revu P Del'!Cormam*'Onglet revu P Del'!ecoti</f>
        <v>153.06122448979593</v>
      </c>
      <c r="AR12" s="33">
        <f ca="1">L12/'Onglet revu P Del'!yield/'Onglet revu P Del'!Cormam*'Onglet revu P Del'!ecoti</f>
        <v>50</v>
      </c>
      <c r="AS12" s="33">
        <f ca="1">M12/'Onglet revu P Del'!yield/'Onglet revu P Del'!Cormam*'Onglet revu P Del'!ecoti</f>
        <v>50</v>
      </c>
      <c r="AT12" s="49">
        <f ca="1">N12/'Onglet revu P Del'!yield/'Onglet revu P Del'!Cormam*'Onglet revu P Del'!ecoti</f>
        <v>50</v>
      </c>
      <c r="AU12" s="41">
        <f>Z12</f>
        <v>13.65</v>
      </c>
      <c r="AV12" s="42">
        <f t="shared" ca="1" si="4"/>
        <v>682.5</v>
      </c>
      <c r="AW12" s="57">
        <v>14.2</v>
      </c>
      <c r="AX12" s="50">
        <v>2020</v>
      </c>
      <c r="AY12" s="42">
        <f t="shared" ca="1" si="5"/>
        <v>710</v>
      </c>
      <c r="AZ12" s="33">
        <f ca="1">O12/'Onglet revu P Del'!yield/'Onglet revu P Del'!Cormam*'Onglet revu P Del'!ecoti</f>
        <v>50</v>
      </c>
      <c r="BA12" s="33">
        <f ca="1">P12/'Onglet revu P Del'!yield/'Onglet revu P Del'!Cormam*'Onglet revu P Del'!ecoti</f>
        <v>50</v>
      </c>
      <c r="BB12" s="33">
        <f ca="1">Q12/'Onglet revu P Del'!yield/'Onglet revu P Del'!Cormam*'Onglet revu P Del'!ecoti</f>
        <v>50</v>
      </c>
      <c r="BC12" s="33">
        <f ca="1">R12/'Onglet revu P Del'!yield/'Onglet revu P Del'!Cormam*'Onglet revu P Del'!ecoti</f>
        <v>100</v>
      </c>
      <c r="BD12" s="33">
        <f ca="1">S12/'Onglet revu P Del'!yield/'Onglet revu P Del'!Cormam*'Onglet revu P Del'!ecoti</f>
        <v>0</v>
      </c>
    </row>
    <row r="13" spans="1:56" s="20" customFormat="1" ht="15" hidden="1" customHeight="1">
      <c r="A13" s="15" t="s">
        <v>45</v>
      </c>
      <c r="B13" s="125" t="s">
        <v>113</v>
      </c>
      <c r="C13" s="37" t="s">
        <v>76</v>
      </c>
      <c r="D13" s="37" t="s">
        <v>73</v>
      </c>
      <c r="E13" s="46" t="s">
        <v>42</v>
      </c>
      <c r="F13" s="46">
        <v>3</v>
      </c>
      <c r="G13" s="33">
        <v>0</v>
      </c>
      <c r="H13" s="33">
        <v>289</v>
      </c>
      <c r="I13" s="33">
        <f>46+6.2+1.2</f>
        <v>53.400000000000006</v>
      </c>
      <c r="J13" s="33">
        <v>120</v>
      </c>
      <c r="K13" s="33">
        <v>120</v>
      </c>
      <c r="L13" s="33">
        <f>K13</f>
        <v>120</v>
      </c>
      <c r="M13" s="63">
        <f t="shared" si="10"/>
        <v>120</v>
      </c>
      <c r="N13" s="33">
        <f t="shared" si="10"/>
        <v>120</v>
      </c>
      <c r="O13" s="33">
        <f t="shared" si="10"/>
        <v>120</v>
      </c>
      <c r="P13" s="33">
        <f t="shared" si="10"/>
        <v>120</v>
      </c>
      <c r="Q13" s="33">
        <f t="shared" si="8"/>
        <v>120</v>
      </c>
      <c r="R13" s="33">
        <v>100</v>
      </c>
      <c r="S13" s="33">
        <v>70</v>
      </c>
      <c r="U13" s="20">
        <v>0.8</v>
      </c>
      <c r="V13" s="36">
        <v>0</v>
      </c>
      <c r="W13" s="36">
        <f t="shared" si="0"/>
        <v>1</v>
      </c>
      <c r="X13" s="36">
        <f t="shared" si="1"/>
        <v>1</v>
      </c>
      <c r="Z13" s="37">
        <v>14.5</v>
      </c>
      <c r="AA13" s="33"/>
      <c r="AB13" s="33">
        <f ca="1">H13/yield/'Onglet revu P Del'!Cormam*'Onglet revu P Del'!uktmp</f>
        <v>0</v>
      </c>
      <c r="AC13" s="33">
        <f ca="1">J13/yield/'Onglet revu P Del'!Cormam*'Onglet revu P Del'!uktmp</f>
        <v>0</v>
      </c>
      <c r="AD13" s="33">
        <f ca="1">K13/yield/'Onglet revu P Del'!Cormam*'Onglet revu P Del'!uktmp</f>
        <v>0</v>
      </c>
      <c r="AE13" s="33">
        <f ca="1">L13/yield/'Onglet revu P Del'!Cormam*'Onglet revu P Del'!uktmp</f>
        <v>0</v>
      </c>
      <c r="AF13" s="33">
        <f ca="1">M13/yield/'Onglet revu P Del'!Cormam*'Onglet revu P Del'!uktmp</f>
        <v>0</v>
      </c>
      <c r="AG13" s="33">
        <f ca="1">N13/yield/'Onglet revu P Del'!Cormam*'Onglet revu P Del'!uktmp</f>
        <v>0</v>
      </c>
      <c r="AH13" s="33">
        <f ca="1">O13/yield/'Onglet revu P Del'!Cormam*'Onglet revu P Del'!uktmp</f>
        <v>0</v>
      </c>
      <c r="AI13" s="33">
        <f ca="1">P13/yield/'Onglet revu P Del'!Cormam*'Onglet revu P Del'!uktmp</f>
        <v>0</v>
      </c>
      <c r="AJ13" s="33">
        <f ca="1">Q13/yield/'Onglet revu P Del'!Cormam*'Onglet revu P Del'!uktmp</f>
        <v>0</v>
      </c>
      <c r="AK13" s="33">
        <f ca="1">R13/yield/'Onglet revu P Del'!Cormam*'Onglet revu P Del'!uktmp</f>
        <v>0</v>
      </c>
      <c r="AL13" s="33">
        <f ca="1">S13/yield/'Onglet revu P Del'!Cormam*'Onglet revu P Del'!uktmp</f>
        <v>0</v>
      </c>
      <c r="AM13" s="47"/>
      <c r="AN13" s="33">
        <f ca="1">H13/'Onglet revu P Del'!yield/'Onglet revu P Del'!Cormam*'Onglet revu P Del'!ecoti</f>
        <v>388.44086021505376</v>
      </c>
      <c r="AO13" s="33">
        <f ca="1">J13/'Onglet revu P Del'!yield/'Onglet revu P Del'!Cormam*'Onglet revu P Del'!ecoti</f>
        <v>157.89473684210526</v>
      </c>
      <c r="AP13" s="48">
        <f t="shared" ca="1" si="9"/>
        <v>2289.4736842105262</v>
      </c>
      <c r="AQ13" s="33">
        <f ca="1">K13/'Onglet revu P Del'!yield/'Onglet revu P Del'!Cormam*'Onglet revu P Del'!ecoti</f>
        <v>153.06122448979593</v>
      </c>
      <c r="AR13" s="33">
        <f ca="1">L13/'Onglet revu P Del'!yield/'Onglet revu P Del'!Cormam*'Onglet revu P Del'!ecoti</f>
        <v>150</v>
      </c>
      <c r="AS13" s="33">
        <f ca="1">M13/'Onglet revu P Del'!yield/'Onglet revu P Del'!Cormam*'Onglet revu P Del'!ecoti</f>
        <v>150</v>
      </c>
      <c r="AT13" s="49">
        <f ca="1">N13/'Onglet revu P Del'!yield/'Onglet revu P Del'!Cormam*'Onglet revu P Del'!ecoti</f>
        <v>150</v>
      </c>
      <c r="AU13" s="41">
        <f>Z13</f>
        <v>14.5</v>
      </c>
      <c r="AV13" s="42">
        <f t="shared" ca="1" si="4"/>
        <v>2175</v>
      </c>
      <c r="AW13" s="57">
        <v>15.1</v>
      </c>
      <c r="AX13" s="50">
        <v>2020</v>
      </c>
      <c r="AY13" s="42">
        <f t="shared" ca="1" si="5"/>
        <v>2265</v>
      </c>
      <c r="AZ13" s="33">
        <f ca="1">O13/'Onglet revu P Del'!yield/'Onglet revu P Del'!Cormam*'Onglet revu P Del'!ecoti</f>
        <v>150</v>
      </c>
      <c r="BA13" s="33">
        <f ca="1">P13/'Onglet revu P Del'!yield/'Onglet revu P Del'!Cormam*'Onglet revu P Del'!ecoti</f>
        <v>150</v>
      </c>
      <c r="BB13" s="33">
        <f ca="1">Q13/'Onglet revu P Del'!yield/'Onglet revu P Del'!Cormam*'Onglet revu P Del'!ecoti</f>
        <v>150</v>
      </c>
      <c r="BC13" s="33">
        <f ca="1">R13/'Onglet revu P Del'!yield/'Onglet revu P Del'!Cormam*'Onglet revu P Del'!ecoti</f>
        <v>125</v>
      </c>
      <c r="BD13" s="33">
        <f ca="1">S13/'Onglet revu P Del'!yield/'Onglet revu P Del'!Cormam*'Onglet revu P Del'!ecoti</f>
        <v>87.5</v>
      </c>
    </row>
    <row r="14" spans="1:56" ht="21" hidden="1" customHeight="1">
      <c r="A14" s="51"/>
      <c r="C14" s="21" t="s">
        <v>74</v>
      </c>
      <c r="D14" s="21" t="s">
        <v>75</v>
      </c>
      <c r="E14" s="15" t="s">
        <v>42</v>
      </c>
      <c r="F14" s="15">
        <v>3</v>
      </c>
      <c r="G14" s="32"/>
      <c r="H14" s="33"/>
      <c r="I14" s="33">
        <v>19</v>
      </c>
      <c r="J14" s="33">
        <v>50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f t="shared" si="8"/>
        <v>0</v>
      </c>
      <c r="R14" s="33">
        <f t="shared" si="8"/>
        <v>0</v>
      </c>
      <c r="S14" s="33">
        <f t="shared" si="8"/>
        <v>0</v>
      </c>
      <c r="T14" s="38"/>
      <c r="U14" s="20">
        <v>1</v>
      </c>
      <c r="V14" s="36">
        <v>1</v>
      </c>
      <c r="W14" s="36">
        <f t="shared" si="0"/>
        <v>0</v>
      </c>
      <c r="X14" s="27">
        <f t="shared" si="1"/>
        <v>1</v>
      </c>
      <c r="Y14" s="20">
        <v>11</v>
      </c>
      <c r="Z14" s="37"/>
      <c r="AA14" s="38"/>
      <c r="AB14" s="33">
        <f ca="1">H14/yield/'Onglet revu P Del'!Cormam*'Onglet revu P Del'!uktmp</f>
        <v>0</v>
      </c>
      <c r="AC14" s="33">
        <f ca="1">J14/yield/'Onglet revu P Del'!Cormam*'Onglet revu P Del'!uktmp</f>
        <v>52.631578947368425</v>
      </c>
      <c r="AD14" s="33">
        <f ca="1">K14/yield/'Onglet revu P Del'!Cormam*'Onglet revu P Del'!uktmp</f>
        <v>0</v>
      </c>
      <c r="AE14" s="33">
        <f ca="1">L14/yield/'Onglet revu P Del'!Cormam*'Onglet revu P Del'!uktmp</f>
        <v>0</v>
      </c>
      <c r="AF14" s="33">
        <f ca="1">M14/yield/'Onglet revu P Del'!Cormam*'Onglet revu P Del'!uktmp</f>
        <v>0</v>
      </c>
      <c r="AG14" s="33">
        <f ca="1">N14/yield/'Onglet revu P Del'!Cormam*'Onglet revu P Del'!uktmp</f>
        <v>0</v>
      </c>
      <c r="AH14" s="33">
        <f ca="1">O14/yield/'Onglet revu P Del'!Cormam*'Onglet revu P Del'!uktmp</f>
        <v>0</v>
      </c>
      <c r="AI14" s="33">
        <f ca="1">P14/yield/'Onglet revu P Del'!Cormam*'Onglet revu P Del'!uktmp</f>
        <v>0</v>
      </c>
      <c r="AJ14" s="33">
        <f ca="1">Q14/yield/'Onglet revu P Del'!Cormam*'Onglet revu P Del'!uktmp</f>
        <v>0</v>
      </c>
      <c r="AK14" s="33">
        <f ca="1">R14/yield/'Onglet revu P Del'!Cormam*'Onglet revu P Del'!uktmp</f>
        <v>0</v>
      </c>
      <c r="AL14" s="33">
        <f ca="1">S14/yield/'Onglet revu P Del'!Cormam*'Onglet revu P Del'!uktmp</f>
        <v>0</v>
      </c>
      <c r="AM14" s="39"/>
      <c r="AN14" s="38">
        <f ca="1">H14/'Onglet revu P Del'!yield/'Onglet revu P Del'!Cormam*'Onglet revu P Del'!ecoti</f>
        <v>0</v>
      </c>
      <c r="AO14" s="38">
        <f ca="1">J14/'Onglet revu P Del'!yield/'Onglet revu P Del'!Cormam*'Onglet revu P Del'!ecoti</f>
        <v>0</v>
      </c>
      <c r="AP14" s="48">
        <f t="shared" ca="1" si="9"/>
        <v>0</v>
      </c>
      <c r="AQ14" s="38">
        <f ca="1">K14/'Onglet revu P Del'!yield/'Onglet revu P Del'!Cormam*'Onglet revu P Del'!ecoti</f>
        <v>0</v>
      </c>
      <c r="AR14" s="38">
        <f ca="1">L14/'Onglet revu P Del'!yield/'Onglet revu P Del'!Cormam*'Onglet revu P Del'!ecoti</f>
        <v>0</v>
      </c>
      <c r="AS14" s="38">
        <f ca="1">M14/'Onglet revu P Del'!yield/'Onglet revu P Del'!Cormam*'Onglet revu P Del'!ecoti</f>
        <v>0</v>
      </c>
      <c r="AT14" s="40">
        <f ca="1">N14/'Onglet revu P Del'!yield/'Onglet revu P Del'!Cormam*'Onglet revu P Del'!ecoti</f>
        <v>0</v>
      </c>
      <c r="AU14" s="41">
        <f>Z14</f>
        <v>0</v>
      </c>
      <c r="AV14" s="42">
        <f t="shared" ca="1" si="4"/>
        <v>0</v>
      </c>
      <c r="AW14" s="41">
        <f>AU14</f>
        <v>0</v>
      </c>
      <c r="AX14" s="50" t="s">
        <v>47</v>
      </c>
      <c r="AY14" s="42">
        <f t="shared" ca="1" si="5"/>
        <v>0</v>
      </c>
      <c r="AZ14" s="38">
        <f ca="1">O14/'Onglet revu P Del'!yield/'Onglet revu P Del'!Cormam*'Onglet revu P Del'!ecoti</f>
        <v>0</v>
      </c>
      <c r="BA14" s="38">
        <f ca="1">P14/'Onglet revu P Del'!yield/'Onglet revu P Del'!Cormam*'Onglet revu P Del'!ecoti</f>
        <v>0</v>
      </c>
      <c r="BB14" s="38">
        <f ca="1">Q14/'Onglet revu P Del'!yield/'Onglet revu P Del'!Cormam*'Onglet revu P Del'!ecoti</f>
        <v>0</v>
      </c>
      <c r="BC14" s="38">
        <f ca="1">R14/'Onglet revu P Del'!yield/'Onglet revu P Del'!Cormam*'Onglet revu P Del'!ecoti</f>
        <v>0</v>
      </c>
      <c r="BD14" s="38">
        <f ca="1">S14/'Onglet revu P Del'!yield/'Onglet revu P Del'!Cormam*'Onglet revu P Del'!ecoti</f>
        <v>0</v>
      </c>
    </row>
    <row r="15" spans="1:56" ht="21" hidden="1" customHeight="1">
      <c r="A15" s="51"/>
      <c r="B15" s="65"/>
      <c r="C15" s="21" t="s">
        <v>78</v>
      </c>
      <c r="D15" s="21" t="s">
        <v>75</v>
      </c>
      <c r="E15" s="15" t="s">
        <v>42</v>
      </c>
      <c r="F15" s="15">
        <v>3</v>
      </c>
      <c r="G15" s="32">
        <v>0</v>
      </c>
      <c r="H15" s="33">
        <f>G15</f>
        <v>0</v>
      </c>
      <c r="I15" s="33"/>
      <c r="J15" s="33">
        <v>100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f t="shared" si="8"/>
        <v>0</v>
      </c>
      <c r="R15" s="33">
        <f t="shared" si="8"/>
        <v>0</v>
      </c>
      <c r="S15" s="33">
        <f t="shared" si="8"/>
        <v>0</v>
      </c>
      <c r="U15" s="20">
        <v>0.8</v>
      </c>
      <c r="V15" s="36">
        <v>1</v>
      </c>
      <c r="W15" s="36">
        <f t="shared" si="0"/>
        <v>0</v>
      </c>
      <c r="X15" s="27">
        <f t="shared" si="1"/>
        <v>1</v>
      </c>
      <c r="Y15" s="20">
        <v>16</v>
      </c>
      <c r="Z15" s="66"/>
      <c r="AA15" s="38"/>
      <c r="AB15" s="33">
        <f ca="1">H15/yield/'Onglet revu P Del'!Cormam*'Onglet revu P Del'!uktmp</f>
        <v>0</v>
      </c>
      <c r="AC15" s="33">
        <f ca="1">J15/yield/'Onglet revu P Del'!Cormam*'Onglet revu P Del'!uktmp</f>
        <v>131.57894736842107</v>
      </c>
      <c r="AD15" s="33">
        <f ca="1">K15/yield/'Onglet revu P Del'!Cormam*'Onglet revu P Del'!uktmp</f>
        <v>0</v>
      </c>
      <c r="AE15" s="33">
        <f ca="1">L15/yield/'Onglet revu P Del'!Cormam*'Onglet revu P Del'!uktmp</f>
        <v>0</v>
      </c>
      <c r="AF15" s="33">
        <f ca="1">M15/yield/'Onglet revu P Del'!Cormam*'Onglet revu P Del'!uktmp</f>
        <v>0</v>
      </c>
      <c r="AG15" s="33">
        <f ca="1">N15/yield/'Onglet revu P Del'!Cormam*'Onglet revu P Del'!uktmp</f>
        <v>0</v>
      </c>
      <c r="AH15" s="33">
        <f ca="1">O15/yield/'Onglet revu P Del'!Cormam*'Onglet revu P Del'!uktmp</f>
        <v>0</v>
      </c>
      <c r="AI15" s="33">
        <f ca="1">P15/yield/'Onglet revu P Del'!Cormam*'Onglet revu P Del'!uktmp</f>
        <v>0</v>
      </c>
      <c r="AJ15" s="33">
        <f ca="1">Q15/yield/'Onglet revu P Del'!Cormam*'Onglet revu P Del'!uktmp</f>
        <v>0</v>
      </c>
      <c r="AK15" s="33">
        <f ca="1">R15/yield/'Onglet revu P Del'!Cormam*'Onglet revu P Del'!uktmp</f>
        <v>0</v>
      </c>
      <c r="AL15" s="33">
        <f ca="1">S15/yield/'Onglet revu P Del'!Cormam*'Onglet revu P Del'!uktmp</f>
        <v>0</v>
      </c>
      <c r="AM15" s="39"/>
      <c r="AN15" s="38">
        <f ca="1">H15/'Onglet revu P Del'!yield/'Onglet revu P Del'!Cormam*'Onglet revu P Del'!ecoti</f>
        <v>0</v>
      </c>
      <c r="AO15" s="38">
        <f ca="1">J15/'Onglet revu P Del'!yield/'Onglet revu P Del'!Cormam*'Onglet revu P Del'!ecoti</f>
        <v>0</v>
      </c>
      <c r="AP15" s="48">
        <f t="shared" ca="1" si="9"/>
        <v>0</v>
      </c>
      <c r="AQ15" s="38">
        <f ca="1">K15/'Onglet revu P Del'!yield/'Onglet revu P Del'!Cormam*'Onglet revu P Del'!ecoti</f>
        <v>0</v>
      </c>
      <c r="AR15" s="38">
        <f ca="1">L15/'Onglet revu P Del'!yield/'Onglet revu P Del'!Cormam*'Onglet revu P Del'!ecoti</f>
        <v>0</v>
      </c>
      <c r="AS15" s="38">
        <f ca="1">M15/'Onglet revu P Del'!yield/'Onglet revu P Del'!Cormam*'Onglet revu P Del'!ecoti</f>
        <v>0</v>
      </c>
      <c r="AT15" s="40">
        <f ca="1">N15/'Onglet revu P Del'!yield/'Onglet revu P Del'!Cormam*'Onglet revu P Del'!ecoti</f>
        <v>0</v>
      </c>
      <c r="AU15" s="41">
        <f>Z15</f>
        <v>0</v>
      </c>
      <c r="AV15" s="42">
        <f t="shared" ca="1" si="4"/>
        <v>0</v>
      </c>
      <c r="AW15" s="41">
        <f>AU15</f>
        <v>0</v>
      </c>
      <c r="AX15" s="50" t="s">
        <v>47</v>
      </c>
      <c r="AY15" s="42">
        <f t="shared" ca="1" si="5"/>
        <v>0</v>
      </c>
      <c r="AZ15" s="38">
        <f ca="1">O15/'Onglet revu P Del'!yield/'Onglet revu P Del'!Cormam*'Onglet revu P Del'!ecoti</f>
        <v>0</v>
      </c>
      <c r="BA15" s="38">
        <f ca="1">P15/'Onglet revu P Del'!yield/'Onglet revu P Del'!Cormam*'Onglet revu P Del'!ecoti</f>
        <v>0</v>
      </c>
      <c r="BB15" s="38">
        <f ca="1">Q15/'Onglet revu P Del'!yield/'Onglet revu P Del'!Cormam*'Onglet revu P Del'!ecoti</f>
        <v>0</v>
      </c>
      <c r="BC15" s="38">
        <f ca="1">R15/'Onglet revu P Del'!yield/'Onglet revu P Del'!Cormam*'Onglet revu P Del'!ecoti</f>
        <v>0</v>
      </c>
      <c r="BD15" s="38">
        <f ca="1">S15/'Onglet revu P Del'!yield/'Onglet revu P Del'!Cormam*'Onglet revu P Del'!ecoti</f>
        <v>0</v>
      </c>
    </row>
    <row r="16" spans="1:56" ht="16.5" hidden="1" customHeight="1">
      <c r="A16" s="15" t="s">
        <v>45</v>
      </c>
      <c r="B16" s="124" t="s">
        <v>118</v>
      </c>
      <c r="C16" s="37" t="s">
        <v>66</v>
      </c>
      <c r="D16" s="37" t="s">
        <v>64</v>
      </c>
      <c r="E16" s="46" t="s">
        <v>42</v>
      </c>
      <c r="F16" s="46">
        <v>2</v>
      </c>
      <c r="G16" s="33">
        <v>0</v>
      </c>
      <c r="H16" s="33">
        <v>0</v>
      </c>
      <c r="I16" s="33"/>
      <c r="J16" s="33">
        <v>10</v>
      </c>
      <c r="K16" s="33">
        <v>10</v>
      </c>
      <c r="L16" s="33">
        <f>K16</f>
        <v>10</v>
      </c>
      <c r="M16" s="33">
        <f>L16</f>
        <v>10</v>
      </c>
      <c r="N16" s="33">
        <f>M16</f>
        <v>10</v>
      </c>
      <c r="O16" s="33">
        <f>N16</f>
        <v>10</v>
      </c>
      <c r="P16" s="33">
        <f>O16</f>
        <v>10</v>
      </c>
      <c r="Q16" s="33">
        <f t="shared" si="8"/>
        <v>10</v>
      </c>
      <c r="R16" s="33">
        <f t="shared" si="8"/>
        <v>10</v>
      </c>
      <c r="S16" s="33">
        <f t="shared" si="8"/>
        <v>10</v>
      </c>
      <c r="T16" s="20"/>
      <c r="U16" s="20">
        <v>0.8</v>
      </c>
      <c r="V16" s="36">
        <v>0</v>
      </c>
      <c r="W16" s="36">
        <f t="shared" si="0"/>
        <v>1</v>
      </c>
      <c r="X16" s="36">
        <f t="shared" si="1"/>
        <v>1</v>
      </c>
      <c r="Y16" s="20"/>
      <c r="Z16" s="37">
        <v>15.05</v>
      </c>
      <c r="AA16" s="33"/>
      <c r="AB16" s="33">
        <f ca="1">H16/yield/'Onglet revu P Del'!Cormam*'Onglet revu P Del'!uktmp</f>
        <v>0</v>
      </c>
      <c r="AC16" s="33">
        <f ca="1">J16/yield/'Onglet revu P Del'!Cormam*'Onglet revu P Del'!uktmp</f>
        <v>0</v>
      </c>
      <c r="AD16" s="33">
        <f ca="1">K16/yield/'Onglet revu P Del'!Cormam*'Onglet revu P Del'!uktmp</f>
        <v>0</v>
      </c>
      <c r="AE16" s="33">
        <f ca="1">L16/yield/'Onglet revu P Del'!Cormam*'Onglet revu P Del'!uktmp</f>
        <v>0</v>
      </c>
      <c r="AF16" s="33">
        <f ca="1">M16/yield/'Onglet revu P Del'!Cormam*'Onglet revu P Del'!uktmp</f>
        <v>0</v>
      </c>
      <c r="AG16" s="33">
        <f ca="1">N16/yield/'Onglet revu P Del'!Cormam*'Onglet revu P Del'!uktmp</f>
        <v>0</v>
      </c>
      <c r="AH16" s="33">
        <f ca="1">O16/yield/'Onglet revu P Del'!Cormam*'Onglet revu P Del'!uktmp</f>
        <v>0</v>
      </c>
      <c r="AI16" s="33">
        <f ca="1">P16/yield/'Onglet revu P Del'!Cormam*'Onglet revu P Del'!uktmp</f>
        <v>0</v>
      </c>
      <c r="AJ16" s="33">
        <f ca="1">Q16/yield/'Onglet revu P Del'!Cormam*'Onglet revu P Del'!uktmp</f>
        <v>0</v>
      </c>
      <c r="AK16" s="33">
        <f ca="1">R16/yield/'Onglet revu P Del'!Cormam*'Onglet revu P Del'!uktmp</f>
        <v>0</v>
      </c>
      <c r="AL16" s="33">
        <f ca="1">S16/yield/'Onglet revu P Del'!Cormam*'Onglet revu P Del'!uktmp</f>
        <v>0</v>
      </c>
      <c r="AM16" s="47"/>
      <c r="AN16" s="33">
        <f ca="1">H16/'Onglet revu P Del'!yield/'Onglet revu P Del'!Cormam*'Onglet revu P Del'!ecoti</f>
        <v>0</v>
      </c>
      <c r="AO16" s="33">
        <f ca="1">J16/'Onglet revu P Del'!yield/'Onglet revu P Del'!Cormam*'Onglet revu P Del'!ecoti</f>
        <v>13.157894736842106</v>
      </c>
      <c r="AP16" s="48">
        <f t="shared" ca="1" si="9"/>
        <v>198.0263157894737</v>
      </c>
      <c r="AQ16" s="33">
        <f ca="1">K16/'Onglet revu P Del'!yield/'Onglet revu P Del'!Cormam*'Onglet revu P Del'!ecoti</f>
        <v>12.755102040816327</v>
      </c>
      <c r="AR16" s="33">
        <f ca="1">L16/'Onglet revu P Del'!yield/'Onglet revu P Del'!Cormam*'Onglet revu P Del'!ecoti</f>
        <v>12.5</v>
      </c>
      <c r="AS16" s="33">
        <f ca="1">M16/'Onglet revu P Del'!yield/'Onglet revu P Del'!Cormam*'Onglet revu P Del'!ecoti</f>
        <v>12.5</v>
      </c>
      <c r="AT16" s="49">
        <f ca="1">N16/'Onglet revu P Del'!yield/'Onglet revu P Del'!Cormam*'Onglet revu P Del'!ecoti</f>
        <v>12.5</v>
      </c>
      <c r="AU16" s="41">
        <f>Z16</f>
        <v>15.05</v>
      </c>
      <c r="AV16" s="42">
        <f t="shared" ca="1" si="4"/>
        <v>188.125</v>
      </c>
      <c r="AW16" s="57">
        <v>15.5</v>
      </c>
      <c r="AX16" s="50">
        <v>2021</v>
      </c>
      <c r="AY16" s="42">
        <f t="shared" ca="1" si="5"/>
        <v>193.75</v>
      </c>
      <c r="AZ16" s="33">
        <f ca="1">O16/'Onglet revu P Del'!yield/'Onglet revu P Del'!Cormam*'Onglet revu P Del'!ecoti</f>
        <v>12.5</v>
      </c>
      <c r="BA16" s="33">
        <f ca="1">P16/'Onglet revu P Del'!yield/'Onglet revu P Del'!Cormam*'Onglet revu P Del'!ecoti</f>
        <v>12.5</v>
      </c>
      <c r="BB16" s="33">
        <f ca="1">Q16/'Onglet revu P Del'!yield/'Onglet revu P Del'!Cormam*'Onglet revu P Del'!ecoti</f>
        <v>12.5</v>
      </c>
      <c r="BC16" s="33">
        <f ca="1">R16/'Onglet revu P Del'!yield/'Onglet revu P Del'!Cormam*'Onglet revu P Del'!ecoti</f>
        <v>12.5</v>
      </c>
      <c r="BD16" s="33">
        <f ca="1">S16/'Onglet revu P Del'!yield/'Onglet revu P Del'!Cormam*'Onglet revu P Del'!ecoti</f>
        <v>12.5</v>
      </c>
    </row>
    <row r="17" spans="1:56" s="20" customFormat="1" ht="15" hidden="1" customHeight="1">
      <c r="A17" s="15" t="s">
        <v>45</v>
      </c>
      <c r="B17" s="123" t="s">
        <v>64</v>
      </c>
      <c r="C17" s="37" t="s">
        <v>63</v>
      </c>
      <c r="D17" s="37" t="s">
        <v>64</v>
      </c>
      <c r="E17" s="46" t="s">
        <v>42</v>
      </c>
      <c r="F17" s="46">
        <v>3</v>
      </c>
      <c r="G17" s="33">
        <v>10</v>
      </c>
      <c r="H17" s="33">
        <v>6</v>
      </c>
      <c r="I17" s="33">
        <v>6</v>
      </c>
      <c r="J17" s="33">
        <v>0</v>
      </c>
      <c r="K17" s="33">
        <v>18</v>
      </c>
      <c r="L17" s="34">
        <v>76.179999999999993</v>
      </c>
      <c r="M17" s="55">
        <v>210.95999999999998</v>
      </c>
      <c r="N17" s="33">
        <v>281.27999999999997</v>
      </c>
      <c r="O17" s="33">
        <v>281.27999999999997</v>
      </c>
      <c r="P17" s="33">
        <v>281.27999999999997</v>
      </c>
      <c r="Q17" s="33">
        <f t="shared" si="8"/>
        <v>281.27999999999997</v>
      </c>
      <c r="R17" s="33">
        <f t="shared" si="8"/>
        <v>281.27999999999997</v>
      </c>
      <c r="S17" s="33">
        <f t="shared" si="8"/>
        <v>281.27999999999997</v>
      </c>
      <c r="T17" s="33"/>
      <c r="U17" s="20">
        <f>1/1.08</f>
        <v>0.92592592592592582</v>
      </c>
      <c r="V17" s="36">
        <v>0</v>
      </c>
      <c r="W17" s="36">
        <f t="shared" si="0"/>
        <v>1</v>
      </c>
      <c r="X17" s="36">
        <f t="shared" si="1"/>
        <v>1</v>
      </c>
      <c r="Z17" s="37"/>
      <c r="AA17" s="33"/>
      <c r="AB17" s="33">
        <f ca="1">H17/yield/'Onglet revu P Del'!Cormam*'Onglet revu P Del'!uktmp</f>
        <v>0</v>
      </c>
      <c r="AC17" s="33">
        <f ca="1">J17/yield/'Onglet revu P Del'!Cormam*'Onglet revu P Del'!uktmp</f>
        <v>0</v>
      </c>
      <c r="AD17" s="33">
        <f ca="1">K17/yield/'Onglet revu P Del'!Cormam*'Onglet revu P Del'!uktmp</f>
        <v>0</v>
      </c>
      <c r="AE17" s="33">
        <f ca="1">L17/yield/'Onglet revu P Del'!Cormam*'Onglet revu P Del'!uktmp</f>
        <v>0</v>
      </c>
      <c r="AF17" s="33">
        <f ca="1">M17/yield/'Onglet revu P Del'!Cormam*'Onglet revu P Del'!uktmp</f>
        <v>0</v>
      </c>
      <c r="AG17" s="33">
        <f ca="1">N17/yield/'Onglet revu P Del'!Cormam*'Onglet revu P Del'!uktmp</f>
        <v>0</v>
      </c>
      <c r="AH17" s="33">
        <f ca="1">O17/yield/'Onglet revu P Del'!Cormam*'Onglet revu P Del'!uktmp</f>
        <v>0</v>
      </c>
      <c r="AI17" s="33">
        <f ca="1">P17/yield/'Onglet revu P Del'!Cormam*'Onglet revu P Del'!uktmp</f>
        <v>0</v>
      </c>
      <c r="AJ17" s="33">
        <f ca="1">Q17/yield/'Onglet revu P Del'!Cormam*'Onglet revu P Del'!uktmp</f>
        <v>0</v>
      </c>
      <c r="AK17" s="33">
        <f ca="1">R17/yield/'Onglet revu P Del'!Cormam*'Onglet revu P Del'!uktmp</f>
        <v>0</v>
      </c>
      <c r="AL17" s="33">
        <f ca="1">S17/yield/'Onglet revu P Del'!Cormam*'Onglet revu P Del'!uktmp</f>
        <v>0</v>
      </c>
      <c r="AM17" s="47"/>
      <c r="AN17" s="33">
        <f ca="1">H17/'Onglet revu P Del'!yield/'Onglet revu P Del'!Cormam*'Onglet revu P Del'!ecoti</f>
        <v>6.967741935483871</v>
      </c>
      <c r="AO17" s="33">
        <f ca="1">J17/'Onglet revu P Del'!yield/'Onglet revu P Del'!Cormam*'Onglet revu P Del'!ecoti</f>
        <v>0</v>
      </c>
      <c r="AP17" s="33"/>
      <c r="AQ17" s="33">
        <f ca="1">K17/'Onglet revu P Del'!yield/'Onglet revu P Del'!Cormam*'Onglet revu P Del'!ecoti</f>
        <v>19.836734693877553</v>
      </c>
      <c r="AR17" s="33">
        <f ca="1">L17/'Onglet revu P Del'!yield/'Onglet revu P Del'!Cormam*'Onglet revu P Del'!ecoti</f>
        <v>82.2744</v>
      </c>
      <c r="AS17" s="33">
        <f ca="1">M17/'Onglet revu P Del'!yield/'Onglet revu P Del'!Cormam*'Onglet revu P Del'!ecoti</f>
        <v>227.83680000000001</v>
      </c>
      <c r="AT17" s="49">
        <f ca="1">N17/'Onglet revu P Del'!yield/'Onglet revu P Del'!Cormam*'Onglet revu P Del'!ecoti</f>
        <v>303.7824</v>
      </c>
      <c r="AU17" s="41">
        <v>16.7</v>
      </c>
      <c r="AV17" s="42">
        <f t="shared" ca="1" si="4"/>
        <v>5073.16608</v>
      </c>
      <c r="AW17" s="41">
        <f>AU17</f>
        <v>16.7</v>
      </c>
      <c r="AX17" s="50" t="s">
        <v>65</v>
      </c>
      <c r="AY17" s="42">
        <f t="shared" ca="1" si="5"/>
        <v>5073.16608</v>
      </c>
      <c r="AZ17" s="33">
        <f ca="1">O17/'Onglet revu P Del'!yield/'Onglet revu P Del'!Cormam*'Onglet revu P Del'!ecoti</f>
        <v>303.7824</v>
      </c>
      <c r="BA17" s="33">
        <f ca="1">P17/'Onglet revu P Del'!yield/'Onglet revu P Del'!Cormam*'Onglet revu P Del'!ecoti</f>
        <v>303.7824</v>
      </c>
      <c r="BB17" s="33">
        <f ca="1">Q17/'Onglet revu P Del'!yield/'Onglet revu P Del'!Cormam*'Onglet revu P Del'!ecoti</f>
        <v>303.7824</v>
      </c>
      <c r="BC17" s="33">
        <f ca="1">R17/'Onglet revu P Del'!yield/'Onglet revu P Del'!Cormam*'Onglet revu P Del'!ecoti</f>
        <v>303.7824</v>
      </c>
      <c r="BD17" s="33">
        <f ca="1">S17/'Onglet revu P Del'!yield/'Onglet revu P Del'!Cormam*'Onglet revu P Del'!ecoti</f>
        <v>303.7824</v>
      </c>
    </row>
    <row r="18" spans="1:56" s="20" customFormat="1" ht="15" hidden="1" customHeight="1">
      <c r="B18" s="1"/>
      <c r="C18" s="21" t="s">
        <v>87</v>
      </c>
      <c r="D18" s="21" t="s">
        <v>88</v>
      </c>
      <c r="E18" s="15" t="s">
        <v>42</v>
      </c>
      <c r="F18" s="15">
        <v>4</v>
      </c>
      <c r="G18" s="32">
        <v>0</v>
      </c>
      <c r="H18" s="33">
        <f>G18</f>
        <v>0</v>
      </c>
      <c r="I18" s="33"/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f t="shared" si="8"/>
        <v>0</v>
      </c>
      <c r="R18" s="33">
        <f t="shared" si="8"/>
        <v>0</v>
      </c>
      <c r="S18" s="33">
        <f t="shared" si="8"/>
        <v>0</v>
      </c>
      <c r="T18" s="1"/>
      <c r="U18" s="20">
        <v>0.8</v>
      </c>
      <c r="V18" s="36">
        <v>0</v>
      </c>
      <c r="W18" s="36">
        <f t="shared" si="0"/>
        <v>1</v>
      </c>
      <c r="X18" s="27">
        <f t="shared" si="1"/>
        <v>1</v>
      </c>
      <c r="Y18" s="68">
        <v>17.2</v>
      </c>
      <c r="Z18" s="69"/>
      <c r="AA18" s="38"/>
      <c r="AB18" s="33">
        <f>-AN18</f>
        <v>253</v>
      </c>
      <c r="AC18" s="33" t="e">
        <f>-AO18</f>
        <v>#REF!</v>
      </c>
      <c r="AD18" s="33">
        <f ca="1">-AQ18</f>
        <v>0</v>
      </c>
      <c r="AE18" s="33">
        <f ca="1">-AR18</f>
        <v>0</v>
      </c>
      <c r="AF18" s="33">
        <f ca="1">M18/yield/'Onglet revu P Del'!Cormam*'Onglet revu P Del'!uktmp</f>
        <v>0</v>
      </c>
      <c r="AG18" s="33">
        <f ca="1">N18/yield/'Onglet revu P Del'!Cormam*'Onglet revu P Del'!uktmp</f>
        <v>0</v>
      </c>
      <c r="AH18" s="33">
        <f ca="1">O18/yield/'Onglet revu P Del'!Cormam*'Onglet revu P Del'!uktmp</f>
        <v>0</v>
      </c>
      <c r="AI18" s="33">
        <f ca="1">P18/yield/'Onglet revu P Del'!Cormam*'Onglet revu P Del'!uktmp</f>
        <v>0</v>
      </c>
      <c r="AJ18" s="33">
        <f ca="1">Q18/yield/'Onglet revu P Del'!Cormam*'Onglet revu P Del'!uktmp</f>
        <v>0</v>
      </c>
      <c r="AK18" s="33">
        <f ca="1">R18/yield/'Onglet revu P Del'!Cormam*'Onglet revu P Del'!uktmp</f>
        <v>0</v>
      </c>
      <c r="AL18" s="33">
        <f ca="1">S18/yield/'Onglet revu P Del'!Cormam*'Onglet revu P Del'!uktmp</f>
        <v>0</v>
      </c>
      <c r="AM18" s="39"/>
      <c r="AN18" s="1">
        <f>-120-7-6-100-20</f>
        <v>-253</v>
      </c>
      <c r="AO18" s="70" t="e">
        <f>-#REF!*0.36-#REF!*0</f>
        <v>#REF!</v>
      </c>
      <c r="AP18" s="48" t="e">
        <f>AO18*#REF!</f>
        <v>#REF!</v>
      </c>
      <c r="AQ18" s="38">
        <f ca="1">K18/'Onglet revu P Del'!yield/'Onglet revu P Del'!Cormam*'Onglet revu P Del'!ecoti</f>
        <v>0</v>
      </c>
      <c r="AR18" s="38">
        <f ca="1">L18/'Onglet revu P Del'!yield/'Onglet revu P Del'!Cormam*'Onglet revu P Del'!ecoti</f>
        <v>0</v>
      </c>
      <c r="AS18" s="38">
        <f ca="1">M18/'Onglet revu P Del'!yield/'Onglet revu P Del'!Cormam*'Onglet revu P Del'!ecoti</f>
        <v>0</v>
      </c>
      <c r="AT18" s="40">
        <f ca="1">N18/'Onglet revu P Del'!yield/'Onglet revu P Del'!Cormam*'Onglet revu P Del'!ecoti</f>
        <v>0</v>
      </c>
      <c r="AU18" s="41">
        <f t="shared" ref="AU18:AU37" si="11">Z18</f>
        <v>0</v>
      </c>
      <c r="AV18" s="42">
        <f t="shared" ca="1" si="4"/>
        <v>0</v>
      </c>
      <c r="AW18" s="41">
        <f>AU18</f>
        <v>0</v>
      </c>
      <c r="AX18" s="44"/>
      <c r="AY18" s="42">
        <f t="shared" ca="1" si="5"/>
        <v>0</v>
      </c>
      <c r="AZ18" s="38">
        <f ca="1">O18/'Onglet revu P Del'!yield/'Onglet revu P Del'!Cormam*'Onglet revu P Del'!ecoti</f>
        <v>0</v>
      </c>
      <c r="BA18" s="38">
        <f ca="1">P18/'Onglet revu P Del'!yield/'Onglet revu P Del'!Cormam*'Onglet revu P Del'!ecoti</f>
        <v>0</v>
      </c>
      <c r="BB18" s="38">
        <f ca="1">Q18/'Onglet revu P Del'!yield/'Onglet revu P Del'!Cormam*'Onglet revu P Del'!ecoti</f>
        <v>0</v>
      </c>
      <c r="BC18" s="38">
        <f ca="1">R18/'Onglet revu P Del'!yield/'Onglet revu P Del'!Cormam*'Onglet revu P Del'!ecoti</f>
        <v>0</v>
      </c>
      <c r="BD18" s="38">
        <f ca="1">S18/'Onglet revu P Del'!yield/'Onglet revu P Del'!Cormam*'Onglet revu P Del'!ecoti</f>
        <v>0</v>
      </c>
    </row>
    <row r="19" spans="1:56" ht="21" hidden="1">
      <c r="A19" s="51"/>
      <c r="C19" s="21" t="s">
        <v>56</v>
      </c>
      <c r="D19" s="21" t="s">
        <v>41</v>
      </c>
      <c r="E19" s="15" t="s">
        <v>42</v>
      </c>
      <c r="F19" s="15">
        <v>2</v>
      </c>
      <c r="G19" s="32">
        <v>12</v>
      </c>
      <c r="H19" s="33">
        <v>12</v>
      </c>
      <c r="I19" s="33">
        <v>0</v>
      </c>
      <c r="J19" s="33">
        <v>8</v>
      </c>
      <c r="K19" s="33">
        <v>8</v>
      </c>
      <c r="L19" s="34">
        <v>8</v>
      </c>
      <c r="M19" s="33">
        <v>8</v>
      </c>
      <c r="N19" s="33">
        <v>8</v>
      </c>
      <c r="O19" s="33">
        <v>8</v>
      </c>
      <c r="P19" s="33">
        <v>8</v>
      </c>
      <c r="Q19" s="33">
        <f t="shared" si="8"/>
        <v>8</v>
      </c>
      <c r="R19" s="33">
        <f t="shared" si="8"/>
        <v>8</v>
      </c>
      <c r="S19" s="33">
        <f t="shared" si="8"/>
        <v>8</v>
      </c>
      <c r="U19" s="20">
        <f>1/1.3</f>
        <v>0.76923076923076916</v>
      </c>
      <c r="V19" s="36">
        <v>1</v>
      </c>
      <c r="W19" s="36">
        <f t="shared" si="0"/>
        <v>0</v>
      </c>
      <c r="X19" s="27">
        <f t="shared" si="1"/>
        <v>1</v>
      </c>
      <c r="Y19" s="20">
        <v>17.2</v>
      </c>
      <c r="Z19" s="37"/>
      <c r="AA19" s="38"/>
      <c r="AB19" s="33">
        <f ca="1">H19/yield/'Onglet revu P Del'!Cormam*'Onglet revu P Del'!uktmp</f>
        <v>16.774193548387096</v>
      </c>
      <c r="AC19" s="33">
        <f ca="1">J19/yield/'Onglet revu P Del'!Cormam*'Onglet revu P Del'!uktmp</f>
        <v>10.947368421052632</v>
      </c>
      <c r="AD19" s="33">
        <f ca="1">K19/yield/'Onglet revu P Del'!Cormam*'Onglet revu P Del'!uktmp</f>
        <v>10.612244897959185</v>
      </c>
      <c r="AE19" s="33">
        <f ca="1">L19/yield/'Onglet revu P Del'!Cormam*'Onglet revu P Del'!uktmp</f>
        <v>10.4</v>
      </c>
      <c r="AF19" s="33">
        <f ca="1">M19/yield/'Onglet revu P Del'!Cormam*'Onglet revu P Del'!uktmp</f>
        <v>10.4</v>
      </c>
      <c r="AG19" s="33">
        <f ca="1">N19/yield/'Onglet revu P Del'!Cormam*'Onglet revu P Del'!uktmp</f>
        <v>10.4</v>
      </c>
      <c r="AH19" s="33">
        <f ca="1">O19/yield/'Onglet revu P Del'!Cormam*'Onglet revu P Del'!uktmp</f>
        <v>10.4</v>
      </c>
      <c r="AI19" s="33">
        <f ca="1">P19/yield/'Onglet revu P Del'!Cormam*'Onglet revu P Del'!uktmp</f>
        <v>10.4</v>
      </c>
      <c r="AJ19" s="33">
        <f ca="1">Q19/yield/'Onglet revu P Del'!Cormam*'Onglet revu P Del'!uktmp</f>
        <v>10.4</v>
      </c>
      <c r="AK19" s="33">
        <f ca="1">R19/yield/'Onglet revu P Del'!Cormam*'Onglet revu P Del'!uktmp</f>
        <v>10.4</v>
      </c>
      <c r="AL19" s="33">
        <f ca="1">S19/yield/'Onglet revu P Del'!Cormam*'Onglet revu P Del'!uktmp</f>
        <v>10.4</v>
      </c>
      <c r="AM19" s="39"/>
      <c r="AN19" s="38">
        <f ca="1">H19/'Onglet revu P Del'!yield/'Onglet revu P Del'!Cormam*'Onglet revu P Del'!ecoti</f>
        <v>0</v>
      </c>
      <c r="AO19" s="38">
        <f ca="1">J19/'Onglet revu P Del'!yield/'Onglet revu P Del'!Cormam*'Onglet revu P Del'!ecoti</f>
        <v>0</v>
      </c>
      <c r="AP19" s="38"/>
      <c r="AQ19" s="38">
        <f ca="1">K19/'Onglet revu P Del'!yield/'Onglet revu P Del'!Cormam*'Onglet revu P Del'!ecoti</f>
        <v>0</v>
      </c>
      <c r="AR19" s="38">
        <f ca="1">L19/'Onglet revu P Del'!yield/'Onglet revu P Del'!Cormam*'Onglet revu P Del'!ecoti</f>
        <v>0</v>
      </c>
      <c r="AS19" s="38">
        <f ca="1">M19/'Onglet revu P Del'!yield/'Onglet revu P Del'!Cormam*'Onglet revu P Del'!ecoti</f>
        <v>0</v>
      </c>
      <c r="AT19" s="40">
        <f ca="1">N19/'Onglet revu P Del'!yield/'Onglet revu P Del'!Cormam*'Onglet revu P Del'!ecoti</f>
        <v>0</v>
      </c>
      <c r="AU19" s="41">
        <f t="shared" si="11"/>
        <v>0</v>
      </c>
      <c r="AV19" s="42">
        <f t="shared" ca="1" si="4"/>
        <v>0</v>
      </c>
      <c r="AW19" s="41">
        <f>AU19</f>
        <v>0</v>
      </c>
      <c r="AX19" s="50" t="s">
        <v>47</v>
      </c>
      <c r="AY19" s="42">
        <f t="shared" ca="1" si="5"/>
        <v>0</v>
      </c>
      <c r="AZ19" s="38">
        <f ca="1">O19/'Onglet revu P Del'!yield/'Onglet revu P Del'!Cormam*'Onglet revu P Del'!ecoti</f>
        <v>0</v>
      </c>
      <c r="BA19" s="38">
        <f ca="1">P19/'Onglet revu P Del'!yield/'Onglet revu P Del'!Cormam*'Onglet revu P Del'!ecoti</f>
        <v>0</v>
      </c>
      <c r="BB19" s="38">
        <f ca="1">Q19/'Onglet revu P Del'!yield/'Onglet revu P Del'!Cormam*'Onglet revu P Del'!ecoti</f>
        <v>0</v>
      </c>
      <c r="BC19" s="38">
        <f ca="1">R19/'Onglet revu P Del'!yield/'Onglet revu P Del'!Cormam*'Onglet revu P Del'!ecoti</f>
        <v>0</v>
      </c>
      <c r="BD19" s="38">
        <f ca="1">S19/'Onglet revu P Del'!yield/'Onglet revu P Del'!Cormam*'Onglet revu P Del'!ecoti</f>
        <v>0</v>
      </c>
    </row>
    <row r="20" spans="1:56" s="20" customFormat="1" ht="15" hidden="1" customHeight="1">
      <c r="B20" s="124" t="s">
        <v>112</v>
      </c>
      <c r="C20" s="21" t="s">
        <v>40</v>
      </c>
      <c r="D20" s="21" t="s">
        <v>41</v>
      </c>
      <c r="E20" s="15" t="s">
        <v>42</v>
      </c>
      <c r="F20" s="15">
        <v>1</v>
      </c>
      <c r="G20" s="32">
        <v>1994</v>
      </c>
      <c r="H20" s="33">
        <f>2157.83715642273-H25</f>
        <v>2143.83715642273</v>
      </c>
      <c r="I20" s="33">
        <v>2341</v>
      </c>
      <c r="J20" s="33">
        <f>2059-J25</f>
        <v>2029</v>
      </c>
      <c r="K20" s="33">
        <v>2386</v>
      </c>
      <c r="L20" s="34">
        <v>2403</v>
      </c>
      <c r="M20" s="35">
        <v>2405</v>
      </c>
      <c r="N20" s="33">
        <f>M20</f>
        <v>2405</v>
      </c>
      <c r="O20" s="33">
        <f>N20</f>
        <v>2405</v>
      </c>
      <c r="P20" s="33">
        <f>O20</f>
        <v>2405</v>
      </c>
      <c r="Q20" s="33">
        <f t="shared" si="8"/>
        <v>2405</v>
      </c>
      <c r="R20" s="33">
        <f t="shared" si="8"/>
        <v>2405</v>
      </c>
      <c r="S20" s="33">
        <f t="shared" si="8"/>
        <v>2405</v>
      </c>
      <c r="T20" s="1"/>
      <c r="U20" s="20">
        <v>0.8</v>
      </c>
      <c r="V20" s="36">
        <v>1</v>
      </c>
      <c r="W20" s="36">
        <f t="shared" si="0"/>
        <v>0</v>
      </c>
      <c r="X20" s="27">
        <f t="shared" si="1"/>
        <v>1</v>
      </c>
      <c r="Y20" s="20">
        <v>19</v>
      </c>
      <c r="Z20" s="37"/>
      <c r="AA20" s="38"/>
      <c r="AB20" s="33">
        <f ca="1">H20/yield/'Onglet revu P Del'!Cormam*'Onglet revu P Del'!uktmp</f>
        <v>2881.5015543316258</v>
      </c>
      <c r="AC20" s="33">
        <f ca="1">J20/yield/'Onglet revu P Del'!Cormam*'Onglet revu P Del'!uktmp</f>
        <v>2669.7368421052633</v>
      </c>
      <c r="AD20" s="33">
        <f ca="1">K20/yield/'Onglet revu P Del'!Cormam*'Onglet revu P Del'!uktmp</f>
        <v>3043.3673469387754</v>
      </c>
      <c r="AE20" s="33">
        <f ca="1">L20/yield/'Onglet revu P Del'!Cormam*'Onglet revu P Del'!uktmp</f>
        <v>3003.75</v>
      </c>
      <c r="AF20" s="33">
        <f ca="1">M20/yield/'Onglet revu P Del'!Cormam*'Onglet revu P Del'!uktmp</f>
        <v>3006.25</v>
      </c>
      <c r="AG20" s="33">
        <f ca="1">N20/yield/'Onglet revu P Del'!Cormam*'Onglet revu P Del'!uktmp</f>
        <v>3006.25</v>
      </c>
      <c r="AH20" s="33">
        <f ca="1">O20/yield/'Onglet revu P Del'!Cormam*'Onglet revu P Del'!uktmp</f>
        <v>3006.25</v>
      </c>
      <c r="AI20" s="33">
        <f ca="1">P20/yield/'Onglet revu P Del'!Cormam*'Onglet revu P Del'!uktmp</f>
        <v>3006.25</v>
      </c>
      <c r="AJ20" s="33">
        <f ca="1">Q20/yield/'Onglet revu P Del'!Cormam*'Onglet revu P Del'!uktmp</f>
        <v>3006.25</v>
      </c>
      <c r="AK20" s="33">
        <f ca="1">R20/yield/'Onglet revu P Del'!Cormam*'Onglet revu P Del'!uktmp</f>
        <v>3006.25</v>
      </c>
      <c r="AL20" s="33">
        <f ca="1">S20/yield/'Onglet revu P Del'!Cormam*'Onglet revu P Del'!uktmp</f>
        <v>3006.25</v>
      </c>
      <c r="AM20" s="39"/>
      <c r="AN20" s="38">
        <f ca="1">H20/'Onglet revu P Del'!yield/'Onglet revu P Del'!Cormam*'Onglet revu P Del'!ecoti</f>
        <v>0</v>
      </c>
      <c r="AO20" s="38">
        <f ca="1">J20/'Onglet revu P Del'!yield/'Onglet revu P Del'!Cormam*'Onglet revu P Del'!ecoti</f>
        <v>0</v>
      </c>
      <c r="AP20" s="38"/>
      <c r="AQ20" s="38">
        <f ca="1">K20/'Onglet revu P Del'!yield/'Onglet revu P Del'!Cormam*'Onglet revu P Del'!ecoti</f>
        <v>0</v>
      </c>
      <c r="AR20" s="38">
        <f ca="1">L20/'Onglet revu P Del'!yield/'Onglet revu P Del'!Cormam*'Onglet revu P Del'!ecoti</f>
        <v>0</v>
      </c>
      <c r="AS20" s="38">
        <f ca="1">M20/'Onglet revu P Del'!yield/'Onglet revu P Del'!Cormam*'Onglet revu P Del'!ecoti</f>
        <v>0</v>
      </c>
      <c r="AT20" s="40">
        <f ca="1">N20/'Onglet revu P Del'!yield/'Onglet revu P Del'!Cormam*'Onglet revu P Del'!ecoti</f>
        <v>0</v>
      </c>
      <c r="AU20" s="41">
        <f t="shared" si="11"/>
        <v>0</v>
      </c>
      <c r="AV20" s="42"/>
      <c r="AW20" s="128"/>
      <c r="AX20" s="44"/>
      <c r="AY20" s="129"/>
      <c r="AZ20" s="38">
        <f ca="1">O20/'Onglet revu P Del'!yield/'Onglet revu P Del'!Cormam*'Onglet revu P Del'!ecoti</f>
        <v>0</v>
      </c>
      <c r="BA20" s="38">
        <f ca="1">P20/'Onglet revu P Del'!yield/'Onglet revu P Del'!Cormam*'Onglet revu P Del'!ecoti</f>
        <v>0</v>
      </c>
      <c r="BB20" s="38">
        <f ca="1">Q20/'Onglet revu P Del'!yield/'Onglet revu P Del'!Cormam*'Onglet revu P Del'!ecoti</f>
        <v>0</v>
      </c>
      <c r="BC20" s="38">
        <f ca="1">R20/'Onglet revu P Del'!yield/'Onglet revu P Del'!Cormam*'Onglet revu P Del'!ecoti</f>
        <v>0</v>
      </c>
      <c r="BD20" s="38">
        <f ca="1">S20/'Onglet revu P Del'!yield/'Onglet revu P Del'!Cormam*'Onglet revu P Del'!ecoti</f>
        <v>0</v>
      </c>
    </row>
    <row r="21" spans="1:56" s="20" customFormat="1" ht="15" hidden="1" customHeight="1">
      <c r="A21" s="46"/>
      <c r="B21" s="124" t="s">
        <v>112</v>
      </c>
      <c r="C21" s="21" t="s">
        <v>43</v>
      </c>
      <c r="D21" s="21" t="s">
        <v>41</v>
      </c>
      <c r="E21" s="15" t="s">
        <v>42</v>
      </c>
      <c r="F21" s="15">
        <v>1</v>
      </c>
      <c r="G21" s="32">
        <v>156</v>
      </c>
      <c r="H21" s="33">
        <v>55</v>
      </c>
      <c r="I21" s="33">
        <v>12</v>
      </c>
      <c r="J21" s="33">
        <v>55</v>
      </c>
      <c r="K21" s="33">
        <v>55</v>
      </c>
      <c r="L21" s="34">
        <v>55</v>
      </c>
      <c r="M21" s="35">
        <v>55</v>
      </c>
      <c r="N21" s="33">
        <v>55</v>
      </c>
      <c r="O21" s="33">
        <v>55</v>
      </c>
      <c r="P21" s="33">
        <v>55</v>
      </c>
      <c r="Q21" s="33">
        <f t="shared" si="8"/>
        <v>55</v>
      </c>
      <c r="R21" s="33">
        <f t="shared" si="8"/>
        <v>55</v>
      </c>
      <c r="S21" s="33">
        <f t="shared" si="8"/>
        <v>55</v>
      </c>
      <c r="T21" s="1"/>
      <c r="U21" s="20">
        <f>U20</f>
        <v>0.8</v>
      </c>
      <c r="V21" s="36">
        <v>1</v>
      </c>
      <c r="W21" s="36">
        <f t="shared" si="0"/>
        <v>0</v>
      </c>
      <c r="X21" s="27">
        <f t="shared" si="1"/>
        <v>1</v>
      </c>
      <c r="Y21" s="20">
        <v>19</v>
      </c>
      <c r="Z21" s="37"/>
      <c r="AA21" s="38"/>
      <c r="AB21" s="33">
        <f ca="1">H21/yield/'Onglet revu P Del'!Cormam*'Onglet revu P Del'!uktmp</f>
        <v>73.924731182795696</v>
      </c>
      <c r="AC21" s="33">
        <f ca="1">J21/yield/'Onglet revu P Del'!Cormam*'Onglet revu P Del'!uktmp</f>
        <v>72.368421052631589</v>
      </c>
      <c r="AD21" s="33">
        <f ca="1">K21/yield/'Onglet revu P Del'!Cormam*'Onglet revu P Del'!uktmp</f>
        <v>70.153061224489804</v>
      </c>
      <c r="AE21" s="33">
        <f ca="1">L21/yield/'Onglet revu P Del'!Cormam*'Onglet revu P Del'!uktmp</f>
        <v>68.75</v>
      </c>
      <c r="AF21" s="33">
        <f ca="1">M21/yield/'Onglet revu P Del'!Cormam*'Onglet revu P Del'!uktmp</f>
        <v>68.75</v>
      </c>
      <c r="AG21" s="33">
        <f ca="1">N21/yield/'Onglet revu P Del'!Cormam*'Onglet revu P Del'!uktmp</f>
        <v>68.75</v>
      </c>
      <c r="AH21" s="33">
        <f ca="1">O21/yield/'Onglet revu P Del'!Cormam*'Onglet revu P Del'!uktmp</f>
        <v>68.75</v>
      </c>
      <c r="AI21" s="33">
        <f ca="1">P21/yield/'Onglet revu P Del'!Cormam*'Onglet revu P Del'!uktmp</f>
        <v>68.75</v>
      </c>
      <c r="AJ21" s="33">
        <f ca="1">Q21/yield/'Onglet revu P Del'!Cormam*'Onglet revu P Del'!uktmp</f>
        <v>68.75</v>
      </c>
      <c r="AK21" s="33">
        <f ca="1">R21/yield/'Onglet revu P Del'!Cormam*'Onglet revu P Del'!uktmp</f>
        <v>68.75</v>
      </c>
      <c r="AL21" s="33">
        <f ca="1">S21/yield/'Onglet revu P Del'!Cormam*'Onglet revu P Del'!uktmp</f>
        <v>68.75</v>
      </c>
      <c r="AM21" s="39"/>
      <c r="AN21" s="38">
        <f ca="1">H21/'Onglet revu P Del'!yield/'Onglet revu P Del'!Cormam*'Onglet revu P Del'!ecoti</f>
        <v>0</v>
      </c>
      <c r="AO21" s="38">
        <f ca="1">J21/'Onglet revu P Del'!yield/'Onglet revu P Del'!Cormam*'Onglet revu P Del'!ecoti</f>
        <v>0</v>
      </c>
      <c r="AP21" s="38"/>
      <c r="AQ21" s="38">
        <f ca="1">K21/'Onglet revu P Del'!yield/'Onglet revu P Del'!Cormam*'Onglet revu P Del'!ecoti</f>
        <v>0</v>
      </c>
      <c r="AR21" s="38">
        <f ca="1">L21/'Onglet revu P Del'!yield/'Onglet revu P Del'!Cormam*'Onglet revu P Del'!ecoti</f>
        <v>0</v>
      </c>
      <c r="AS21" s="38">
        <f ca="1">M21/'Onglet revu P Del'!yield/'Onglet revu P Del'!Cormam*'Onglet revu P Del'!ecoti</f>
        <v>0</v>
      </c>
      <c r="AT21" s="40">
        <f ca="1">N21/'Onglet revu P Del'!yield/'Onglet revu P Del'!Cormam*'Onglet revu P Del'!ecoti</f>
        <v>0</v>
      </c>
      <c r="AU21" s="41">
        <f t="shared" si="11"/>
        <v>0</v>
      </c>
      <c r="AV21" s="42"/>
      <c r="AW21" s="128"/>
      <c r="AX21" s="44"/>
      <c r="AY21" s="129"/>
      <c r="AZ21" s="38">
        <f ca="1">O21/'Onglet revu P Del'!yield/'Onglet revu P Del'!Cormam*'Onglet revu P Del'!ecoti</f>
        <v>0</v>
      </c>
      <c r="BA21" s="38">
        <f ca="1">P21/'Onglet revu P Del'!yield/'Onglet revu P Del'!Cormam*'Onglet revu P Del'!ecoti</f>
        <v>0</v>
      </c>
      <c r="BB21" s="38">
        <f ca="1">Q21/'Onglet revu P Del'!yield/'Onglet revu P Del'!Cormam*'Onglet revu P Del'!ecoti</f>
        <v>0</v>
      </c>
      <c r="BC21" s="38">
        <f ca="1">R21/'Onglet revu P Del'!yield/'Onglet revu P Del'!Cormam*'Onglet revu P Del'!ecoti</f>
        <v>0</v>
      </c>
      <c r="BD21" s="38">
        <f ca="1">S21/'Onglet revu P Del'!yield/'Onglet revu P Del'!Cormam*'Onglet revu P Del'!ecoti</f>
        <v>0</v>
      </c>
    </row>
    <row r="22" spans="1:56" s="20" customFormat="1" ht="15" hidden="1" customHeight="1">
      <c r="A22" s="46"/>
      <c r="B22" s="124" t="s">
        <v>112</v>
      </c>
      <c r="C22" s="21" t="s">
        <v>44</v>
      </c>
      <c r="D22" s="21" t="s">
        <v>41</v>
      </c>
      <c r="E22" s="15" t="s">
        <v>42</v>
      </c>
      <c r="F22" s="15">
        <v>1</v>
      </c>
      <c r="G22" s="32"/>
      <c r="H22" s="33"/>
      <c r="I22" s="33"/>
      <c r="J22" s="33">
        <v>-55</v>
      </c>
      <c r="K22" s="33">
        <v>-128</v>
      </c>
      <c r="L22" s="34">
        <v>-195.83329923986696</v>
      </c>
      <c r="M22" s="35">
        <v>-265</v>
      </c>
      <c r="N22" s="33">
        <v>-265</v>
      </c>
      <c r="O22" s="33">
        <v>-265</v>
      </c>
      <c r="P22" s="33">
        <v>-265</v>
      </c>
      <c r="Q22" s="33">
        <f t="shared" si="8"/>
        <v>-265</v>
      </c>
      <c r="R22" s="33">
        <f t="shared" si="8"/>
        <v>-265</v>
      </c>
      <c r="S22" s="33">
        <f t="shared" si="8"/>
        <v>-265</v>
      </c>
      <c r="T22" s="1"/>
      <c r="U22" s="20">
        <v>0.8</v>
      </c>
      <c r="V22" s="36">
        <v>1</v>
      </c>
      <c r="W22" s="36">
        <v>0</v>
      </c>
      <c r="X22" s="27">
        <f t="shared" si="1"/>
        <v>1</v>
      </c>
      <c r="Y22" s="20">
        <v>19</v>
      </c>
      <c r="Z22" s="37"/>
      <c r="AA22" s="38"/>
      <c r="AB22" s="33">
        <f ca="1">H22/yield/'Onglet revu P Del'!Cormam*'Onglet revu P Del'!uktmp</f>
        <v>0</v>
      </c>
      <c r="AC22" s="33">
        <f ca="1">J22/yield/'Onglet revu P Del'!Cormam*'Onglet revu P Del'!uktmp</f>
        <v>-72.368421052631589</v>
      </c>
      <c r="AD22" s="33">
        <f ca="1">K22/yield/'Onglet revu P Del'!Cormam*'Onglet revu P Del'!uktmp</f>
        <v>-163.26530612244898</v>
      </c>
      <c r="AE22" s="33">
        <f ca="1">L22/yield/'Onglet revu P Del'!Cormam*'Onglet revu P Del'!uktmp</f>
        <v>-244.7916240498337</v>
      </c>
      <c r="AF22" s="33">
        <f ca="1">M22/yield/'Onglet revu P Del'!Cormam*'Onglet revu P Del'!uktmp</f>
        <v>-331.25</v>
      </c>
      <c r="AG22" s="33">
        <f ca="1">N22/yield/'Onglet revu P Del'!Cormam*'Onglet revu P Del'!uktmp</f>
        <v>-331.25</v>
      </c>
      <c r="AH22" s="33">
        <f ca="1">O22/yield/'Onglet revu P Del'!Cormam*'Onglet revu P Del'!uktmp</f>
        <v>-331.25</v>
      </c>
      <c r="AI22" s="33">
        <f ca="1">P22/yield/'Onglet revu P Del'!Cormam*'Onglet revu P Del'!uktmp</f>
        <v>-331.25</v>
      </c>
      <c r="AJ22" s="33">
        <f ca="1">Q22/yield/'Onglet revu P Del'!Cormam*'Onglet revu P Del'!uktmp</f>
        <v>-331.25</v>
      </c>
      <c r="AK22" s="33">
        <f ca="1">R22/yield/'Onglet revu P Del'!Cormam*'Onglet revu P Del'!uktmp</f>
        <v>-331.25</v>
      </c>
      <c r="AL22" s="33">
        <f ca="1">S22/yield/'Onglet revu P Del'!Cormam*'Onglet revu P Del'!uktmp</f>
        <v>-331.25</v>
      </c>
      <c r="AM22" s="39"/>
      <c r="AN22" s="38">
        <f ca="1">H22/'Onglet revu P Del'!yield/'Onglet revu P Del'!Cormam*'Onglet revu P Del'!ecoti</f>
        <v>0</v>
      </c>
      <c r="AO22" s="38">
        <f ca="1">J22/'Onglet revu P Del'!yield/'Onglet revu P Del'!Cormam*'Onglet revu P Del'!ecoti</f>
        <v>0</v>
      </c>
      <c r="AP22" s="38"/>
      <c r="AQ22" s="38">
        <f ca="1">K22/'Onglet revu P Del'!yield/'Onglet revu P Del'!Cormam*'Onglet revu P Del'!ecoti</f>
        <v>0</v>
      </c>
      <c r="AR22" s="38">
        <f ca="1">L22/'Onglet revu P Del'!yield/'Onglet revu P Del'!Cormam*'Onglet revu P Del'!ecoti</f>
        <v>0</v>
      </c>
      <c r="AS22" s="38">
        <f ca="1">M22/'Onglet revu P Del'!yield/'Onglet revu P Del'!Cormam*'Onglet revu P Del'!ecoti</f>
        <v>0</v>
      </c>
      <c r="AT22" s="40">
        <f ca="1">N22/'Onglet revu P Del'!yield/'Onglet revu P Del'!Cormam*'Onglet revu P Del'!ecoti</f>
        <v>0</v>
      </c>
      <c r="AU22" s="41">
        <f t="shared" si="11"/>
        <v>0</v>
      </c>
      <c r="AV22" s="42"/>
      <c r="AW22" s="128"/>
      <c r="AX22" s="44"/>
      <c r="AY22" s="129"/>
      <c r="AZ22" s="38">
        <f ca="1">O22/'Onglet revu P Del'!yield/'Onglet revu P Del'!Cormam*'Onglet revu P Del'!ecoti</f>
        <v>0</v>
      </c>
      <c r="BA22" s="38">
        <f ca="1">P22/'Onglet revu P Del'!yield/'Onglet revu P Del'!Cormam*'Onglet revu P Del'!ecoti</f>
        <v>0</v>
      </c>
      <c r="BB22" s="38">
        <f ca="1">Q22/'Onglet revu P Del'!yield/'Onglet revu P Del'!Cormam*'Onglet revu P Del'!ecoti</f>
        <v>0</v>
      </c>
      <c r="BC22" s="38">
        <f ca="1">R22/'Onglet revu P Del'!yield/'Onglet revu P Del'!Cormam*'Onglet revu P Del'!ecoti</f>
        <v>0</v>
      </c>
      <c r="BD22" s="38">
        <f ca="1">S22/'Onglet revu P Del'!yield/'Onglet revu P Del'!Cormam*'Onglet revu P Del'!ecoti</f>
        <v>0</v>
      </c>
    </row>
    <row r="23" spans="1:56" s="20" customFormat="1" ht="15" hidden="1" customHeight="1">
      <c r="A23" s="15" t="s">
        <v>45</v>
      </c>
      <c r="B23" s="124" t="s">
        <v>118</v>
      </c>
      <c r="C23" s="37" t="s">
        <v>46</v>
      </c>
      <c r="D23" s="37" t="s">
        <v>41</v>
      </c>
      <c r="E23" s="46" t="s">
        <v>42</v>
      </c>
      <c r="F23" s="46">
        <v>1</v>
      </c>
      <c r="G23" s="33">
        <v>0</v>
      </c>
      <c r="H23" s="33">
        <v>0</v>
      </c>
      <c r="I23" s="33"/>
      <c r="J23" s="33">
        <v>40</v>
      </c>
      <c r="K23" s="33">
        <v>100</v>
      </c>
      <c r="L23" s="34">
        <v>128.58289384978801</v>
      </c>
      <c r="M23" s="35">
        <v>137.450679632532</v>
      </c>
      <c r="N23" s="33">
        <v>141.88457252390401</v>
      </c>
      <c r="O23" s="33">
        <v>141.88457252390401</v>
      </c>
      <c r="P23" s="33">
        <v>141.88457252390401</v>
      </c>
      <c r="Q23" s="33">
        <f t="shared" si="8"/>
        <v>141.88457252390401</v>
      </c>
      <c r="R23" s="33">
        <f t="shared" si="8"/>
        <v>141.88457252390401</v>
      </c>
      <c r="S23" s="33">
        <f t="shared" si="8"/>
        <v>141.88457252390401</v>
      </c>
      <c r="U23" s="20">
        <v>0.8</v>
      </c>
      <c r="V23" s="36">
        <v>0</v>
      </c>
      <c r="W23" s="36">
        <f t="shared" ref="W23:W37" si="12">1-V23</f>
        <v>1</v>
      </c>
      <c r="X23" s="36">
        <f t="shared" si="1"/>
        <v>1</v>
      </c>
      <c r="Z23" s="37">
        <v>15.6</v>
      </c>
      <c r="AA23" s="33"/>
      <c r="AB23" s="33">
        <f ca="1">H23/yield/'Onglet revu P Del'!Cormam*'Onglet revu P Del'!uktmp</f>
        <v>0</v>
      </c>
      <c r="AC23" s="33">
        <f ca="1">J23/yield/'Onglet revu P Del'!Cormam*'Onglet revu P Del'!uktmp</f>
        <v>0</v>
      </c>
      <c r="AD23" s="33">
        <f ca="1">K23/yield/'Onglet revu P Del'!Cormam*'Onglet revu P Del'!uktmp</f>
        <v>0</v>
      </c>
      <c r="AE23" s="33">
        <f ca="1">L23/yield/'Onglet revu P Del'!Cormam*'Onglet revu P Del'!uktmp</f>
        <v>0</v>
      </c>
      <c r="AF23" s="33">
        <f ca="1">M23/yield/'Onglet revu P Del'!Cormam*'Onglet revu P Del'!uktmp</f>
        <v>0</v>
      </c>
      <c r="AG23" s="33">
        <f ca="1">N23/yield/'Onglet revu P Del'!Cormam*'Onglet revu P Del'!uktmp</f>
        <v>0</v>
      </c>
      <c r="AH23" s="33">
        <f ca="1">O23/yield/'Onglet revu P Del'!Cormam*'Onglet revu P Del'!uktmp</f>
        <v>0</v>
      </c>
      <c r="AI23" s="33">
        <f ca="1">P23/yield/'Onglet revu P Del'!Cormam*'Onglet revu P Del'!uktmp</f>
        <v>0</v>
      </c>
      <c r="AJ23" s="33">
        <f ca="1">Q23/yield/'Onglet revu P Del'!Cormam*'Onglet revu P Del'!uktmp</f>
        <v>0</v>
      </c>
      <c r="AK23" s="33">
        <f ca="1">R23/yield/'Onglet revu P Del'!Cormam*'Onglet revu P Del'!uktmp</f>
        <v>0</v>
      </c>
      <c r="AL23" s="33">
        <f ca="1">S23/yield/'Onglet revu P Del'!Cormam*'Onglet revu P Del'!uktmp</f>
        <v>0</v>
      </c>
      <c r="AM23" s="47"/>
      <c r="AN23" s="33">
        <f ca="1">H23/'Onglet revu P Del'!yield/'Onglet revu P Del'!Cormam*'Onglet revu P Del'!ecoti</f>
        <v>0</v>
      </c>
      <c r="AO23" s="33">
        <f ca="1">J23/'Onglet revu P Del'!yield/'Onglet revu P Del'!Cormam*'Onglet revu P Del'!ecoti</f>
        <v>52.631578947368425</v>
      </c>
      <c r="AP23" s="48">
        <f ca="1">AO23*Z23</f>
        <v>821.0526315789474</v>
      </c>
      <c r="AQ23" s="33">
        <f ca="1">K23/'Onglet revu P Del'!yield/'Onglet revu P Del'!Cormam*'Onglet revu P Del'!ecoti</f>
        <v>127.55102040816327</v>
      </c>
      <c r="AR23" s="33">
        <f ca="1">L23/'Onglet revu P Del'!yield/'Onglet revu P Del'!Cormam*'Onglet revu P Del'!ecoti</f>
        <v>160.728617312235</v>
      </c>
      <c r="AS23" s="33">
        <f ca="1">M23/'Onglet revu P Del'!yield/'Onglet revu P Del'!Cormam*'Onglet revu P Del'!ecoti</f>
        <v>171.813349540665</v>
      </c>
      <c r="AT23" s="49">
        <f ca="1">N23/'Onglet revu P Del'!yield/'Onglet revu P Del'!Cormam*'Onglet revu P Del'!ecoti</f>
        <v>177.35571565488002</v>
      </c>
      <c r="AU23" s="41">
        <f t="shared" si="11"/>
        <v>15.6</v>
      </c>
      <c r="AV23" s="42">
        <f t="shared" ref="AV23:AV37" ca="1" si="13">AU23*AT23</f>
        <v>2766.7491642161281</v>
      </c>
      <c r="AW23" s="41">
        <f t="shared" ref="AW23:AW32" si="14">AU23</f>
        <v>15.6</v>
      </c>
      <c r="AX23" s="50" t="s">
        <v>47</v>
      </c>
      <c r="AY23" s="42">
        <f t="shared" ref="AY23:AY37" ca="1" si="15">AT23*AW23</f>
        <v>2766.7491642161281</v>
      </c>
      <c r="AZ23" s="33">
        <f ca="1">O23/'Onglet revu P Del'!yield/'Onglet revu P Del'!Cormam*'Onglet revu P Del'!ecoti</f>
        <v>177.35571565488002</v>
      </c>
      <c r="BA23" s="33">
        <f ca="1">P23/'Onglet revu P Del'!yield/'Onglet revu P Del'!Cormam*'Onglet revu P Del'!ecoti</f>
        <v>177.35571565488002</v>
      </c>
      <c r="BB23" s="33">
        <f ca="1">Q23/'Onglet revu P Del'!yield/'Onglet revu P Del'!Cormam*'Onglet revu P Del'!ecoti</f>
        <v>177.35571565488002</v>
      </c>
      <c r="BC23" s="33">
        <f ca="1">R23/'Onglet revu P Del'!yield/'Onglet revu P Del'!Cormam*'Onglet revu P Del'!ecoti</f>
        <v>177.35571565488002</v>
      </c>
      <c r="BD23" s="33">
        <f ca="1">S23/'Onglet revu P Del'!yield/'Onglet revu P Del'!Cormam*'Onglet revu P Del'!ecoti</f>
        <v>177.35571565488002</v>
      </c>
    </row>
    <row r="24" spans="1:56" s="20" customFormat="1" ht="15" hidden="1" customHeight="1">
      <c r="A24" s="46"/>
      <c r="B24" s="124" t="s">
        <v>112</v>
      </c>
      <c r="C24" s="21" t="s">
        <v>48</v>
      </c>
      <c r="D24" s="21" t="s">
        <v>41</v>
      </c>
      <c r="E24" s="15" t="s">
        <v>42</v>
      </c>
      <c r="F24" s="15">
        <v>1</v>
      </c>
      <c r="G24" s="32">
        <v>0</v>
      </c>
      <c r="H24" s="33">
        <f>-H23</f>
        <v>0</v>
      </c>
      <c r="I24" s="33"/>
      <c r="J24" s="33">
        <f>-J23</f>
        <v>-40</v>
      </c>
      <c r="K24" s="33">
        <v>-100</v>
      </c>
      <c r="L24" s="34">
        <v>-128.58289384978801</v>
      </c>
      <c r="M24" s="35">
        <v>-137.450679632532</v>
      </c>
      <c r="N24" s="33">
        <v>-141.88457252390401</v>
      </c>
      <c r="O24" s="33">
        <v>-141.88457252390401</v>
      </c>
      <c r="P24" s="33">
        <v>-141.88457252390401</v>
      </c>
      <c r="Q24" s="33">
        <f t="shared" si="8"/>
        <v>-141.88457252390401</v>
      </c>
      <c r="R24" s="33">
        <f t="shared" si="8"/>
        <v>-141.88457252390401</v>
      </c>
      <c r="S24" s="33">
        <f t="shared" si="8"/>
        <v>-141.88457252390401</v>
      </c>
      <c r="T24" s="1"/>
      <c r="U24" s="20">
        <v>0.8</v>
      </c>
      <c r="V24" s="36">
        <v>1</v>
      </c>
      <c r="W24" s="36">
        <f t="shared" si="12"/>
        <v>0</v>
      </c>
      <c r="X24" s="27">
        <f t="shared" si="1"/>
        <v>1</v>
      </c>
      <c r="Y24" s="20">
        <v>19</v>
      </c>
      <c r="Z24" s="37"/>
      <c r="AA24" s="38"/>
      <c r="AB24" s="33">
        <f ca="1">H24/yield/'Onglet revu P Del'!Cormam*'Onglet revu P Del'!uktmp</f>
        <v>0</v>
      </c>
      <c r="AC24" s="33">
        <f ca="1">J24/yield/'Onglet revu P Del'!Cormam*'Onglet revu P Del'!uktmp</f>
        <v>-52.631578947368425</v>
      </c>
      <c r="AD24" s="33">
        <f ca="1">K24/yield/'Onglet revu P Del'!Cormam*'Onglet revu P Del'!uktmp</f>
        <v>-127.55102040816327</v>
      </c>
      <c r="AE24" s="33">
        <f ca="1">L24/yield/'Onglet revu P Del'!Cormam*'Onglet revu P Del'!uktmp</f>
        <v>-160.728617312235</v>
      </c>
      <c r="AF24" s="33">
        <f ca="1">M24/yield/'Onglet revu P Del'!Cormam*'Onglet revu P Del'!uktmp</f>
        <v>-171.813349540665</v>
      </c>
      <c r="AG24" s="33">
        <f ca="1">N24/yield/'Onglet revu P Del'!Cormam*'Onglet revu P Del'!uktmp</f>
        <v>-177.35571565488002</v>
      </c>
      <c r="AH24" s="33">
        <f ca="1">O24/yield/'Onglet revu P Del'!Cormam*'Onglet revu P Del'!uktmp</f>
        <v>-177.35571565488002</v>
      </c>
      <c r="AI24" s="33">
        <f ca="1">P24/yield/'Onglet revu P Del'!Cormam*'Onglet revu P Del'!uktmp</f>
        <v>-177.35571565488002</v>
      </c>
      <c r="AJ24" s="33">
        <f ca="1">Q24/yield/'Onglet revu P Del'!Cormam*'Onglet revu P Del'!uktmp</f>
        <v>-177.35571565488002</v>
      </c>
      <c r="AK24" s="33">
        <f ca="1">R24/yield/'Onglet revu P Del'!Cormam*'Onglet revu P Del'!uktmp</f>
        <v>-177.35571565488002</v>
      </c>
      <c r="AL24" s="33">
        <f ca="1">S24/yield/'Onglet revu P Del'!Cormam*'Onglet revu P Del'!uktmp</f>
        <v>-177.35571565488002</v>
      </c>
      <c r="AM24" s="39"/>
      <c r="AN24" s="38">
        <f ca="1">H24/'Onglet revu P Del'!yield/'Onglet revu P Del'!Cormam*'Onglet revu P Del'!ecoti</f>
        <v>0</v>
      </c>
      <c r="AO24" s="38">
        <f ca="1">J24/'Onglet revu P Del'!yield/'Onglet revu P Del'!Cormam*'Onglet revu P Del'!ecoti</f>
        <v>0</v>
      </c>
      <c r="AP24" s="38"/>
      <c r="AQ24" s="38">
        <f ca="1">K24/'Onglet revu P Del'!yield/'Onglet revu P Del'!Cormam*'Onglet revu P Del'!ecoti</f>
        <v>0</v>
      </c>
      <c r="AR24" s="38">
        <f ca="1">L24/'Onglet revu P Del'!yield/'Onglet revu P Del'!Cormam*'Onglet revu P Del'!ecoti</f>
        <v>0</v>
      </c>
      <c r="AS24" s="38">
        <f ca="1">M24/'Onglet revu P Del'!yield/'Onglet revu P Del'!Cormam*'Onglet revu P Del'!ecoti</f>
        <v>0</v>
      </c>
      <c r="AT24" s="40">
        <f ca="1">N24/'Onglet revu P Del'!yield/'Onglet revu P Del'!Cormam*'Onglet revu P Del'!ecoti</f>
        <v>0</v>
      </c>
      <c r="AU24" s="41">
        <f t="shared" si="11"/>
        <v>0</v>
      </c>
      <c r="AV24" s="42">
        <f t="shared" ca="1" si="13"/>
        <v>0</v>
      </c>
      <c r="AW24" s="41">
        <f t="shared" si="14"/>
        <v>0</v>
      </c>
      <c r="AX24" s="50" t="s">
        <v>47</v>
      </c>
      <c r="AY24" s="42">
        <f t="shared" ca="1" si="15"/>
        <v>0</v>
      </c>
      <c r="AZ24" s="38">
        <f ca="1">O24/'Onglet revu P Del'!yield/'Onglet revu P Del'!Cormam*'Onglet revu P Del'!ecoti</f>
        <v>0</v>
      </c>
      <c r="BA24" s="38">
        <f ca="1">P24/'Onglet revu P Del'!yield/'Onglet revu P Del'!Cormam*'Onglet revu P Del'!ecoti</f>
        <v>0</v>
      </c>
      <c r="BB24" s="38">
        <f ca="1">Q24/'Onglet revu P Del'!yield/'Onglet revu P Del'!Cormam*'Onglet revu P Del'!ecoti</f>
        <v>0</v>
      </c>
      <c r="BC24" s="38">
        <f ca="1">R24/'Onglet revu P Del'!yield/'Onglet revu P Del'!Cormam*'Onglet revu P Del'!ecoti</f>
        <v>0</v>
      </c>
      <c r="BD24" s="38">
        <f ca="1">S24/'Onglet revu P Del'!yield/'Onglet revu P Del'!Cormam*'Onglet revu P Del'!ecoti</f>
        <v>0</v>
      </c>
    </row>
    <row r="25" spans="1:56" ht="15" hidden="1" customHeight="1">
      <c r="A25" s="15" t="s">
        <v>45</v>
      </c>
      <c r="B25" s="124" t="s">
        <v>118</v>
      </c>
      <c r="C25" s="37" t="s">
        <v>70</v>
      </c>
      <c r="D25" s="37" t="s">
        <v>118</v>
      </c>
      <c r="E25" s="46" t="s">
        <v>42</v>
      </c>
      <c r="F25" s="46">
        <v>1</v>
      </c>
      <c r="G25" s="33">
        <v>10</v>
      </c>
      <c r="H25" s="33">
        <f>30-16</f>
        <v>14</v>
      </c>
      <c r="I25" s="33"/>
      <c r="J25" s="33">
        <v>30</v>
      </c>
      <c r="K25" s="33">
        <v>100</v>
      </c>
      <c r="L25" s="33">
        <v>300</v>
      </c>
      <c r="M25" s="35">
        <v>500</v>
      </c>
      <c r="N25" s="33">
        <v>800</v>
      </c>
      <c r="O25" s="33">
        <v>800</v>
      </c>
      <c r="P25" s="33">
        <v>800</v>
      </c>
      <c r="Q25" s="33">
        <f t="shared" si="8"/>
        <v>800</v>
      </c>
      <c r="R25" s="33">
        <f t="shared" si="8"/>
        <v>800</v>
      </c>
      <c r="S25" s="33">
        <f t="shared" si="8"/>
        <v>800</v>
      </c>
      <c r="T25" s="20"/>
      <c r="U25" s="20">
        <v>0.87</v>
      </c>
      <c r="V25" s="36">
        <v>0.75</v>
      </c>
      <c r="W25" s="36">
        <f t="shared" si="12"/>
        <v>0.25</v>
      </c>
      <c r="X25" s="36">
        <f t="shared" si="1"/>
        <v>1</v>
      </c>
      <c r="Y25" s="20">
        <v>17.2</v>
      </c>
      <c r="Z25" s="37">
        <v>14.5</v>
      </c>
      <c r="AA25" s="33"/>
      <c r="AB25" s="33">
        <f ca="1">H25/yield/'Onglet revu P Del'!Cormam*'Onglet revu P Del'!uktmp</f>
        <v>12.977382276603635</v>
      </c>
      <c r="AC25" s="33">
        <f ca="1">J25/yield/'Onglet revu P Del'!Cormam*'Onglet revu P Del'!uktmp</f>
        <v>27.223230490018153</v>
      </c>
      <c r="AD25" s="33">
        <f ca="1">K25/yield/'Onglet revu P Del'!Cormam*'Onglet revu P Del'!uktmp</f>
        <v>87.966220971147067</v>
      </c>
      <c r="AE25" s="33">
        <f ca="1">L25/yield/'Onglet revu P Del'!Cormam*'Onglet revu P Del'!uktmp</f>
        <v>258.62068965517244</v>
      </c>
      <c r="AF25" s="33">
        <f ca="1">M25/yield/'Onglet revu P Del'!Cormam*'Onglet revu P Del'!uktmp</f>
        <v>431.0344827586207</v>
      </c>
      <c r="AG25" s="33">
        <f ca="1">N25/yield/'Onglet revu P Del'!Cormam*'Onglet revu P Del'!uktmp</f>
        <v>689.65517241379303</v>
      </c>
      <c r="AH25" s="33">
        <f ca="1">O25/yield/'Onglet revu P Del'!Cormam*'Onglet revu P Del'!uktmp</f>
        <v>689.65517241379303</v>
      </c>
      <c r="AI25" s="33">
        <f ca="1">P25/yield/'Onglet revu P Del'!Cormam*'Onglet revu P Del'!uktmp</f>
        <v>689.65517241379303</v>
      </c>
      <c r="AJ25" s="33">
        <f ca="1">Q25/yield/'Onglet revu P Del'!Cormam*'Onglet revu P Del'!uktmp</f>
        <v>689.65517241379303</v>
      </c>
      <c r="AK25" s="33">
        <f ca="1">R25/yield/'Onglet revu P Del'!Cormam*'Onglet revu P Del'!uktmp</f>
        <v>689.65517241379303</v>
      </c>
      <c r="AL25" s="33">
        <f ca="1">S25/yield/'Onglet revu P Del'!Cormam*'Onglet revu P Del'!uktmp</f>
        <v>689.65517241379303</v>
      </c>
      <c r="AM25" s="47"/>
      <c r="AN25" s="33">
        <f ca="1">H25/'Onglet revu P Del'!yield/'Onglet revu P Del'!Cormam*'Onglet revu P Del'!ecoti</f>
        <v>4.3257940922012112</v>
      </c>
      <c r="AO25" s="33">
        <f ca="1">J25/'Onglet revu P Del'!yield/'Onglet revu P Del'!Cormam*'Onglet revu P Del'!ecoti</f>
        <v>9.074410163339385</v>
      </c>
      <c r="AP25" s="48">
        <f ca="1">AO25*Z25</f>
        <v>131.57894736842107</v>
      </c>
      <c r="AQ25" s="33">
        <f ca="1">K25/'Onglet revu P Del'!yield/'Onglet revu P Del'!Cormam*'Onglet revu P Del'!ecoti</f>
        <v>29.322073657049025</v>
      </c>
      <c r="AR25" s="33">
        <f ca="1">L25/'Onglet revu P Del'!yield/'Onglet revu P Del'!Cormam*'Onglet revu P Del'!ecoti</f>
        <v>86.206896551724142</v>
      </c>
      <c r="AS25" s="33">
        <f ca="1">M25/'Onglet revu P Del'!yield/'Onglet revu P Del'!Cormam*'Onglet revu P Del'!ecoti</f>
        <v>143.67816091954023</v>
      </c>
      <c r="AT25" s="49">
        <f ca="1">N25/'Onglet revu P Del'!yield/'Onglet revu P Del'!Cormam*'Onglet revu P Del'!ecoti</f>
        <v>229.88505747126436</v>
      </c>
      <c r="AU25" s="60">
        <f t="shared" si="11"/>
        <v>14.5</v>
      </c>
      <c r="AV25" s="61">
        <f t="shared" ca="1" si="13"/>
        <v>3333.333333333333</v>
      </c>
      <c r="AW25" s="60">
        <f t="shared" si="14"/>
        <v>14.5</v>
      </c>
      <c r="AX25" s="62" t="s">
        <v>47</v>
      </c>
      <c r="AY25" s="61">
        <f t="shared" ca="1" si="15"/>
        <v>3333.333333333333</v>
      </c>
      <c r="AZ25" s="33">
        <f ca="1">O25/'Onglet revu P Del'!yield/'Onglet revu P Del'!Cormam*'Onglet revu P Del'!ecoti</f>
        <v>229.88505747126436</v>
      </c>
      <c r="BA25" s="33">
        <f ca="1">P25/'Onglet revu P Del'!yield/'Onglet revu P Del'!Cormam*'Onglet revu P Del'!ecoti</f>
        <v>229.88505747126436</v>
      </c>
      <c r="BB25" s="33">
        <f ca="1">Q25/'Onglet revu P Del'!yield/'Onglet revu P Del'!Cormam*'Onglet revu P Del'!ecoti</f>
        <v>229.88505747126436</v>
      </c>
      <c r="BC25" s="33">
        <f ca="1">R25/'Onglet revu P Del'!yield/'Onglet revu P Del'!Cormam*'Onglet revu P Del'!ecoti</f>
        <v>229.88505747126436</v>
      </c>
      <c r="BD25" s="33">
        <f ca="1">S25/'Onglet revu P Del'!yield/'Onglet revu P Del'!Cormam*'Onglet revu P Del'!ecoti</f>
        <v>229.88505747126436</v>
      </c>
    </row>
    <row r="26" spans="1:56" s="20" customFormat="1" ht="15" hidden="1" customHeight="1">
      <c r="A26" s="46"/>
      <c r="B26" s="124" t="s">
        <v>112</v>
      </c>
      <c r="C26" s="21" t="s">
        <v>49</v>
      </c>
      <c r="D26" s="21" t="s">
        <v>41</v>
      </c>
      <c r="E26" s="15" t="s">
        <v>42</v>
      </c>
      <c r="F26" s="15">
        <v>1</v>
      </c>
      <c r="G26" s="32">
        <v>0</v>
      </c>
      <c r="H26" s="33">
        <v>75</v>
      </c>
      <c r="I26" s="33">
        <v>60</v>
      </c>
      <c r="J26" s="33">
        <v>60</v>
      </c>
      <c r="K26" s="33">
        <v>100</v>
      </c>
      <c r="L26" s="34">
        <v>150</v>
      </c>
      <c r="M26" s="35">
        <v>150</v>
      </c>
      <c r="N26" s="33">
        <v>150</v>
      </c>
      <c r="O26" s="33">
        <v>150</v>
      </c>
      <c r="P26" s="33">
        <v>150</v>
      </c>
      <c r="Q26" s="33">
        <v>200</v>
      </c>
      <c r="R26" s="33">
        <v>250</v>
      </c>
      <c r="S26" s="33">
        <v>300</v>
      </c>
      <c r="T26" s="1"/>
      <c r="U26" s="20">
        <v>0.8</v>
      </c>
      <c r="V26" s="36">
        <v>1</v>
      </c>
      <c r="W26" s="36">
        <f t="shared" si="12"/>
        <v>0</v>
      </c>
      <c r="X26" s="27">
        <f t="shared" si="1"/>
        <v>1</v>
      </c>
      <c r="Y26" s="20">
        <v>19</v>
      </c>
      <c r="Z26" s="37"/>
      <c r="AA26" s="38"/>
      <c r="AB26" s="33">
        <f ca="1">H26/yield/'Onglet revu P Del'!Cormam*'Onglet revu P Del'!uktmp</f>
        <v>100.80645161290322</v>
      </c>
      <c r="AC26" s="33">
        <f ca="1">J26/yield/'Onglet revu P Del'!Cormam*'Onglet revu P Del'!uktmp</f>
        <v>78.94736842105263</v>
      </c>
      <c r="AD26" s="33">
        <f ca="1">K26/yield/'Onglet revu P Del'!Cormam*'Onglet revu P Del'!uktmp</f>
        <v>127.55102040816327</v>
      </c>
      <c r="AE26" s="33">
        <f ca="1">L26/yield/'Onglet revu P Del'!Cormam*'Onglet revu P Del'!uktmp</f>
        <v>187.5</v>
      </c>
      <c r="AF26" s="33">
        <f ca="1">M26/yield/'Onglet revu P Del'!Cormam*'Onglet revu P Del'!uktmp</f>
        <v>187.5</v>
      </c>
      <c r="AG26" s="33">
        <f ca="1">N26/yield/'Onglet revu P Del'!Cormam*'Onglet revu P Del'!uktmp</f>
        <v>187.5</v>
      </c>
      <c r="AH26" s="33">
        <f ca="1">O26/yield/'Onglet revu P Del'!Cormam*'Onglet revu P Del'!uktmp</f>
        <v>187.5</v>
      </c>
      <c r="AI26" s="33">
        <f ca="1">P26/yield/'Onglet revu P Del'!Cormam*'Onglet revu P Del'!uktmp</f>
        <v>187.5</v>
      </c>
      <c r="AJ26" s="33">
        <f ca="1">Q26/yield/'Onglet revu P Del'!Cormam*'Onglet revu P Del'!uktmp</f>
        <v>250</v>
      </c>
      <c r="AK26" s="33">
        <f ca="1">R26/yield/'Onglet revu P Del'!Cormam*'Onglet revu P Del'!uktmp</f>
        <v>312.5</v>
      </c>
      <c r="AL26" s="33">
        <f ca="1">S26/yield/'Onglet revu P Del'!Cormam*'Onglet revu P Del'!uktmp</f>
        <v>375</v>
      </c>
      <c r="AM26" s="39"/>
      <c r="AN26" s="38">
        <f ca="1">H26/'Onglet revu P Del'!yield/'Onglet revu P Del'!Cormam*'Onglet revu P Del'!ecoti</f>
        <v>0</v>
      </c>
      <c r="AO26" s="38">
        <f ca="1">J26/'Onglet revu P Del'!yield/'Onglet revu P Del'!Cormam*'Onglet revu P Del'!ecoti</f>
        <v>0</v>
      </c>
      <c r="AP26" s="38"/>
      <c r="AQ26" s="38">
        <f ca="1">K26/'Onglet revu P Del'!yield/'Onglet revu P Del'!Cormam*'Onglet revu P Del'!ecoti</f>
        <v>0</v>
      </c>
      <c r="AR26" s="38">
        <f ca="1">L26/'Onglet revu P Del'!yield/'Onglet revu P Del'!Cormam*'Onglet revu P Del'!ecoti</f>
        <v>0</v>
      </c>
      <c r="AS26" s="38">
        <f ca="1">M26/'Onglet revu P Del'!yield/'Onglet revu P Del'!Cormam*'Onglet revu P Del'!ecoti</f>
        <v>0</v>
      </c>
      <c r="AT26" s="40">
        <f ca="1">N26/'Onglet revu P Del'!yield/'Onglet revu P Del'!Cormam*'Onglet revu P Del'!ecoti</f>
        <v>0</v>
      </c>
      <c r="AU26" s="41">
        <f t="shared" si="11"/>
        <v>0</v>
      </c>
      <c r="AV26" s="42">
        <f t="shared" ca="1" si="13"/>
        <v>0</v>
      </c>
      <c r="AW26" s="41">
        <f t="shared" si="14"/>
        <v>0</v>
      </c>
      <c r="AX26" s="50" t="s">
        <v>47</v>
      </c>
      <c r="AY26" s="42">
        <f t="shared" ca="1" si="15"/>
        <v>0</v>
      </c>
      <c r="AZ26" s="38">
        <f ca="1">O26/'Onglet revu P Del'!yield/'Onglet revu P Del'!Cormam*'Onglet revu P Del'!ecoti</f>
        <v>0</v>
      </c>
      <c r="BA26" s="38">
        <f ca="1">P26/'Onglet revu P Del'!yield/'Onglet revu P Del'!Cormam*'Onglet revu P Del'!ecoti</f>
        <v>0</v>
      </c>
      <c r="BB26" s="38">
        <f ca="1">Q26/'Onglet revu P Del'!yield/'Onglet revu P Del'!Cormam*'Onglet revu P Del'!ecoti</f>
        <v>0</v>
      </c>
      <c r="BC26" s="38">
        <f ca="1">R26/'Onglet revu P Del'!yield/'Onglet revu P Del'!Cormam*'Onglet revu P Del'!ecoti</f>
        <v>0</v>
      </c>
      <c r="BD26" s="38">
        <f ca="1">S26/'Onglet revu P Del'!yield/'Onglet revu P Del'!Cormam*'Onglet revu P Del'!ecoti</f>
        <v>0</v>
      </c>
    </row>
    <row r="27" spans="1:56" ht="21" hidden="1">
      <c r="A27" s="46"/>
      <c r="B27" s="124" t="s">
        <v>112</v>
      </c>
      <c r="C27" s="21" t="s">
        <v>50</v>
      </c>
      <c r="D27" s="21" t="s">
        <v>41</v>
      </c>
      <c r="E27" s="15" t="s">
        <v>42</v>
      </c>
      <c r="F27" s="15">
        <v>1</v>
      </c>
      <c r="G27" s="32">
        <v>11</v>
      </c>
      <c r="H27" s="33">
        <v>10</v>
      </c>
      <c r="I27" s="33">
        <v>0</v>
      </c>
      <c r="J27" s="33">
        <v>20</v>
      </c>
      <c r="K27" s="33">
        <v>20</v>
      </c>
      <c r="L27" s="34">
        <f t="shared" ref="L27:S37" si="16">K27</f>
        <v>20</v>
      </c>
      <c r="M27" s="35">
        <f t="shared" si="16"/>
        <v>20</v>
      </c>
      <c r="N27" s="33">
        <f t="shared" si="16"/>
        <v>20</v>
      </c>
      <c r="O27" s="33">
        <f t="shared" si="16"/>
        <v>20</v>
      </c>
      <c r="P27" s="33">
        <f t="shared" si="16"/>
        <v>20</v>
      </c>
      <c r="Q27" s="33">
        <f t="shared" si="16"/>
        <v>20</v>
      </c>
      <c r="R27" s="33">
        <f t="shared" si="16"/>
        <v>20</v>
      </c>
      <c r="S27" s="33">
        <f t="shared" si="16"/>
        <v>20</v>
      </c>
      <c r="U27" s="20">
        <v>0.8</v>
      </c>
      <c r="V27" s="36">
        <v>1</v>
      </c>
      <c r="W27" s="36">
        <f t="shared" si="12"/>
        <v>0</v>
      </c>
      <c r="X27" s="27">
        <f t="shared" si="1"/>
        <v>1</v>
      </c>
      <c r="Y27" s="20">
        <v>19</v>
      </c>
      <c r="Z27" s="37"/>
      <c r="AA27" s="38"/>
      <c r="AB27" s="33">
        <f ca="1">H27/yield/'Onglet revu P Del'!Cormam*'Onglet revu P Del'!uktmp</f>
        <v>13.440860215053762</v>
      </c>
      <c r="AC27" s="33">
        <f ca="1">J27/yield/'Onglet revu P Del'!Cormam*'Onglet revu P Del'!uktmp</f>
        <v>26.315789473684212</v>
      </c>
      <c r="AD27" s="33">
        <f ca="1">K27/yield/'Onglet revu P Del'!Cormam*'Onglet revu P Del'!uktmp</f>
        <v>25.510204081632654</v>
      </c>
      <c r="AE27" s="33">
        <f ca="1">L27/yield/'Onglet revu P Del'!Cormam*'Onglet revu P Del'!uktmp</f>
        <v>25</v>
      </c>
      <c r="AF27" s="33">
        <f ca="1">M27/yield/'Onglet revu P Del'!Cormam*'Onglet revu P Del'!uktmp</f>
        <v>25</v>
      </c>
      <c r="AG27" s="33">
        <f ca="1">N27/yield/'Onglet revu P Del'!Cormam*'Onglet revu P Del'!uktmp</f>
        <v>25</v>
      </c>
      <c r="AH27" s="33">
        <f ca="1">O27/yield/'Onglet revu P Del'!Cormam*'Onglet revu P Del'!uktmp</f>
        <v>25</v>
      </c>
      <c r="AI27" s="33">
        <f ca="1">P27/yield/'Onglet revu P Del'!Cormam*'Onglet revu P Del'!uktmp</f>
        <v>25</v>
      </c>
      <c r="AJ27" s="33">
        <f ca="1">Q27/yield/'Onglet revu P Del'!Cormam*'Onglet revu P Del'!uktmp</f>
        <v>25</v>
      </c>
      <c r="AK27" s="33">
        <f ca="1">R27/yield/'Onglet revu P Del'!Cormam*'Onglet revu P Del'!uktmp</f>
        <v>25</v>
      </c>
      <c r="AL27" s="33">
        <f ca="1">S27/yield/'Onglet revu P Del'!Cormam*'Onglet revu P Del'!uktmp</f>
        <v>25</v>
      </c>
      <c r="AM27" s="39"/>
      <c r="AN27" s="38">
        <f ca="1">H27/'Onglet revu P Del'!yield/'Onglet revu P Del'!Cormam*'Onglet revu P Del'!ecoti</f>
        <v>0</v>
      </c>
      <c r="AO27" s="38">
        <f ca="1">J27/'Onglet revu P Del'!yield/'Onglet revu P Del'!Cormam*'Onglet revu P Del'!ecoti</f>
        <v>0</v>
      </c>
      <c r="AP27" s="38"/>
      <c r="AQ27" s="38">
        <f ca="1">K27/'Onglet revu P Del'!yield/'Onglet revu P Del'!Cormam*'Onglet revu P Del'!ecoti</f>
        <v>0</v>
      </c>
      <c r="AR27" s="38">
        <f ca="1">L27/'Onglet revu P Del'!yield/'Onglet revu P Del'!Cormam*'Onglet revu P Del'!ecoti</f>
        <v>0</v>
      </c>
      <c r="AS27" s="38">
        <f ca="1">M27/'Onglet revu P Del'!yield/'Onglet revu P Del'!Cormam*'Onglet revu P Del'!ecoti</f>
        <v>0</v>
      </c>
      <c r="AT27" s="40">
        <f ca="1">N27/'Onglet revu P Del'!yield/'Onglet revu P Del'!Cormam*'Onglet revu P Del'!ecoti</f>
        <v>0</v>
      </c>
      <c r="AU27" s="41">
        <f t="shared" si="11"/>
        <v>0</v>
      </c>
      <c r="AV27" s="42">
        <f t="shared" ca="1" si="13"/>
        <v>0</v>
      </c>
      <c r="AW27" s="41">
        <f t="shared" si="14"/>
        <v>0</v>
      </c>
      <c r="AX27" s="50" t="s">
        <v>47</v>
      </c>
      <c r="AY27" s="42">
        <f t="shared" ca="1" si="15"/>
        <v>0</v>
      </c>
      <c r="AZ27" s="38">
        <f ca="1">O27/'Onglet revu P Del'!yield/'Onglet revu P Del'!Cormam*'Onglet revu P Del'!ecoti</f>
        <v>0</v>
      </c>
      <c r="BA27" s="38">
        <f ca="1">P27/'Onglet revu P Del'!yield/'Onglet revu P Del'!Cormam*'Onglet revu P Del'!ecoti</f>
        <v>0</v>
      </c>
      <c r="BB27" s="38">
        <f ca="1">Q27/'Onglet revu P Del'!yield/'Onglet revu P Del'!Cormam*'Onglet revu P Del'!ecoti</f>
        <v>0</v>
      </c>
      <c r="BC27" s="38">
        <f ca="1">R27/'Onglet revu P Del'!yield/'Onglet revu P Del'!Cormam*'Onglet revu P Del'!ecoti</f>
        <v>0</v>
      </c>
      <c r="BD27" s="38">
        <f ca="1">S27/'Onglet revu P Del'!yield/'Onglet revu P Del'!Cormam*'Onglet revu P Del'!ecoti</f>
        <v>0</v>
      </c>
    </row>
    <row r="28" spans="1:56" s="20" customFormat="1" ht="15" hidden="1" customHeight="1">
      <c r="A28" s="15" t="s">
        <v>45</v>
      </c>
      <c r="B28" s="124" t="s">
        <v>118</v>
      </c>
      <c r="C28" s="37" t="s">
        <v>51</v>
      </c>
      <c r="D28" s="37" t="s">
        <v>41</v>
      </c>
      <c r="E28" s="46" t="s">
        <v>42</v>
      </c>
      <c r="F28" s="46">
        <v>1</v>
      </c>
      <c r="G28" s="33">
        <v>0</v>
      </c>
      <c r="H28" s="33">
        <v>5</v>
      </c>
      <c r="I28" s="33">
        <v>0</v>
      </c>
      <c r="J28" s="33">
        <v>10</v>
      </c>
      <c r="K28" s="33">
        <v>15</v>
      </c>
      <c r="L28" s="34">
        <v>15</v>
      </c>
      <c r="M28" s="35">
        <v>30</v>
      </c>
      <c r="N28" s="33">
        <v>80</v>
      </c>
      <c r="O28" s="33">
        <v>130</v>
      </c>
      <c r="P28" s="33">
        <v>180</v>
      </c>
      <c r="Q28" s="33">
        <f t="shared" si="16"/>
        <v>180</v>
      </c>
      <c r="R28" s="33">
        <f t="shared" si="16"/>
        <v>180</v>
      </c>
      <c r="S28" s="33">
        <f t="shared" si="16"/>
        <v>180</v>
      </c>
      <c r="U28" s="20">
        <v>0.8</v>
      </c>
      <c r="V28" s="36">
        <v>0</v>
      </c>
      <c r="W28" s="36">
        <f t="shared" si="12"/>
        <v>1</v>
      </c>
      <c r="X28" s="36">
        <f t="shared" si="1"/>
        <v>1</v>
      </c>
      <c r="Z28" s="37">
        <v>16.7</v>
      </c>
      <c r="AA28" s="33"/>
      <c r="AB28" s="33">
        <f ca="1">H28/yield/'Onglet revu P Del'!Cormam*'Onglet revu P Del'!uktmp</f>
        <v>0</v>
      </c>
      <c r="AC28" s="33">
        <f ca="1">J28/yield/'Onglet revu P Del'!Cormam*'Onglet revu P Del'!uktmp</f>
        <v>0</v>
      </c>
      <c r="AD28" s="33">
        <f ca="1">K28/yield/'Onglet revu P Del'!Cormam*'Onglet revu P Del'!uktmp</f>
        <v>0</v>
      </c>
      <c r="AE28" s="33">
        <f ca="1">L28/yield/'Onglet revu P Del'!Cormam*'Onglet revu P Del'!uktmp</f>
        <v>0</v>
      </c>
      <c r="AF28" s="33">
        <f ca="1">M28/yield/'Onglet revu P Del'!Cormam*'Onglet revu P Del'!uktmp</f>
        <v>0</v>
      </c>
      <c r="AG28" s="33">
        <f ca="1">N28/yield/'Onglet revu P Del'!Cormam*'Onglet revu P Del'!uktmp</f>
        <v>0</v>
      </c>
      <c r="AH28" s="33">
        <f ca="1">O28/yield/'Onglet revu P Del'!Cormam*'Onglet revu P Del'!uktmp</f>
        <v>0</v>
      </c>
      <c r="AI28" s="33">
        <f ca="1">P28/yield/'Onglet revu P Del'!Cormam*'Onglet revu P Del'!uktmp</f>
        <v>0</v>
      </c>
      <c r="AJ28" s="33">
        <f ca="1">Q28/yield/'Onglet revu P Del'!Cormam*'Onglet revu P Del'!uktmp</f>
        <v>0</v>
      </c>
      <c r="AK28" s="33">
        <f ca="1">R28/yield/'Onglet revu P Del'!Cormam*'Onglet revu P Del'!uktmp</f>
        <v>0</v>
      </c>
      <c r="AL28" s="33">
        <f ca="1">S28/yield/'Onglet revu P Del'!Cormam*'Onglet revu P Del'!uktmp</f>
        <v>0</v>
      </c>
      <c r="AM28" s="47"/>
      <c r="AN28" s="33">
        <f ca="1">H28/'Onglet revu P Del'!yield/'Onglet revu P Del'!Cormam*'Onglet revu P Del'!ecoti</f>
        <v>6.7204301075268811</v>
      </c>
      <c r="AO28" s="33">
        <f ca="1">J28/'Onglet revu P Del'!yield/'Onglet revu P Del'!Cormam*'Onglet revu P Del'!ecoti</f>
        <v>13.157894736842106</v>
      </c>
      <c r="AP28" s="48">
        <f ca="1">AO28*Z28</f>
        <v>219.73684210526315</v>
      </c>
      <c r="AQ28" s="33">
        <f ca="1">K28/'Onglet revu P Del'!yield/'Onglet revu P Del'!Cormam*'Onglet revu P Del'!ecoti</f>
        <v>19.132653061224492</v>
      </c>
      <c r="AR28" s="33">
        <f ca="1">L28/'Onglet revu P Del'!yield/'Onglet revu P Del'!Cormam*'Onglet revu P Del'!ecoti</f>
        <v>18.75</v>
      </c>
      <c r="AS28" s="33">
        <f ca="1">M28/'Onglet revu P Del'!yield/'Onglet revu P Del'!Cormam*'Onglet revu P Del'!ecoti</f>
        <v>37.5</v>
      </c>
      <c r="AT28" s="49">
        <f ca="1">N28/'Onglet revu P Del'!yield/'Onglet revu P Del'!Cormam*'Onglet revu P Del'!ecoti</f>
        <v>100</v>
      </c>
      <c r="AU28" s="41">
        <f t="shared" si="11"/>
        <v>16.7</v>
      </c>
      <c r="AV28" s="42">
        <f t="shared" ca="1" si="13"/>
        <v>1670</v>
      </c>
      <c r="AW28" s="41">
        <f t="shared" si="14"/>
        <v>16.7</v>
      </c>
      <c r="AX28" s="50" t="s">
        <v>47</v>
      </c>
      <c r="AY28" s="42">
        <f t="shared" ca="1" si="15"/>
        <v>1670</v>
      </c>
      <c r="AZ28" s="33">
        <f ca="1">O28/'Onglet revu P Del'!yield/'Onglet revu P Del'!Cormam*'Onglet revu P Del'!ecoti</f>
        <v>162.5</v>
      </c>
      <c r="BA28" s="33">
        <f ca="1">P28/'Onglet revu P Del'!yield/'Onglet revu P Del'!Cormam*'Onglet revu P Del'!ecoti</f>
        <v>225</v>
      </c>
      <c r="BB28" s="33">
        <f ca="1">Q28/'Onglet revu P Del'!yield/'Onglet revu P Del'!Cormam*'Onglet revu P Del'!ecoti</f>
        <v>225</v>
      </c>
      <c r="BC28" s="33">
        <f ca="1">R28/'Onglet revu P Del'!yield/'Onglet revu P Del'!Cormam*'Onglet revu P Del'!ecoti</f>
        <v>225</v>
      </c>
      <c r="BD28" s="33">
        <f ca="1">S28/'Onglet revu P Del'!yield/'Onglet revu P Del'!Cormam*'Onglet revu P Del'!ecoti</f>
        <v>225</v>
      </c>
    </row>
    <row r="29" spans="1:56" s="20" customFormat="1" ht="15" hidden="1" customHeight="1">
      <c r="A29" s="15" t="s">
        <v>45</v>
      </c>
      <c r="B29" s="124" t="s">
        <v>118</v>
      </c>
      <c r="C29" s="37" t="s">
        <v>52</v>
      </c>
      <c r="D29" s="37" t="s">
        <v>41</v>
      </c>
      <c r="E29" s="46" t="s">
        <v>42</v>
      </c>
      <c r="F29" s="46">
        <v>1</v>
      </c>
      <c r="G29" s="33">
        <v>0</v>
      </c>
      <c r="H29" s="33">
        <v>0</v>
      </c>
      <c r="I29" s="33">
        <v>5.5</v>
      </c>
      <c r="J29" s="33">
        <v>5</v>
      </c>
      <c r="K29" s="33">
        <v>50</v>
      </c>
      <c r="L29" s="34">
        <v>91</v>
      </c>
      <c r="M29" s="35">
        <v>121</v>
      </c>
      <c r="N29" s="33">
        <f t="shared" ref="N29:P32" si="17">M29</f>
        <v>121</v>
      </c>
      <c r="O29" s="33">
        <f t="shared" si="17"/>
        <v>121</v>
      </c>
      <c r="P29" s="33">
        <f t="shared" si="17"/>
        <v>121</v>
      </c>
      <c r="Q29" s="33">
        <f t="shared" si="16"/>
        <v>121</v>
      </c>
      <c r="R29" s="33">
        <f t="shared" si="16"/>
        <v>121</v>
      </c>
      <c r="S29" s="33">
        <f t="shared" si="16"/>
        <v>121</v>
      </c>
      <c r="U29" s="20">
        <v>0.8</v>
      </c>
      <c r="V29" s="36">
        <v>0</v>
      </c>
      <c r="W29" s="36">
        <f t="shared" si="12"/>
        <v>1</v>
      </c>
      <c r="X29" s="36">
        <f t="shared" si="1"/>
        <v>1</v>
      </c>
      <c r="Z29" s="37">
        <v>16.7</v>
      </c>
      <c r="AA29" s="33"/>
      <c r="AB29" s="33">
        <f ca="1">H29/yield/'Onglet revu P Del'!Cormam*'Onglet revu P Del'!uktmp</f>
        <v>0</v>
      </c>
      <c r="AC29" s="33">
        <f ca="1">J29/yield/'Onglet revu P Del'!Cormam*'Onglet revu P Del'!uktmp</f>
        <v>0</v>
      </c>
      <c r="AD29" s="33">
        <f ca="1">K29/yield/'Onglet revu P Del'!Cormam*'Onglet revu P Del'!uktmp</f>
        <v>0</v>
      </c>
      <c r="AE29" s="33">
        <f ca="1">L29/yield/'Onglet revu P Del'!Cormam*'Onglet revu P Del'!uktmp</f>
        <v>0</v>
      </c>
      <c r="AF29" s="33">
        <f ca="1">M29/yield/'Onglet revu P Del'!Cormam*'Onglet revu P Del'!uktmp</f>
        <v>0</v>
      </c>
      <c r="AG29" s="33">
        <f ca="1">N29/yield/'Onglet revu P Del'!Cormam*'Onglet revu P Del'!uktmp</f>
        <v>0</v>
      </c>
      <c r="AH29" s="33">
        <f ca="1">O29/yield/'Onglet revu P Del'!Cormam*'Onglet revu P Del'!uktmp</f>
        <v>0</v>
      </c>
      <c r="AI29" s="33">
        <f ca="1">P29/yield/'Onglet revu P Del'!Cormam*'Onglet revu P Del'!uktmp</f>
        <v>0</v>
      </c>
      <c r="AJ29" s="33">
        <f ca="1">Q29/yield/'Onglet revu P Del'!Cormam*'Onglet revu P Del'!uktmp</f>
        <v>0</v>
      </c>
      <c r="AK29" s="33">
        <f ca="1">R29/yield/'Onglet revu P Del'!Cormam*'Onglet revu P Del'!uktmp</f>
        <v>0</v>
      </c>
      <c r="AL29" s="33">
        <f ca="1">S29/yield/'Onglet revu P Del'!Cormam*'Onglet revu P Del'!uktmp</f>
        <v>0</v>
      </c>
      <c r="AM29" s="47"/>
      <c r="AN29" s="33">
        <f ca="1">H29/'Onglet revu P Del'!yield/'Onglet revu P Del'!Cormam*'Onglet revu P Del'!ecoti</f>
        <v>0</v>
      </c>
      <c r="AO29" s="33">
        <f ca="1">J29/'Onglet revu P Del'!yield/'Onglet revu P Del'!Cormam*'Onglet revu P Del'!ecoti</f>
        <v>6.5789473684210531</v>
      </c>
      <c r="AP29" s="48">
        <f ca="1">AO29*Z29</f>
        <v>109.86842105263158</v>
      </c>
      <c r="AQ29" s="33">
        <f ca="1">K29/'Onglet revu P Del'!yield/'Onglet revu P Del'!Cormam*'Onglet revu P Del'!ecoti</f>
        <v>63.775510204081634</v>
      </c>
      <c r="AR29" s="33">
        <f ca="1">L29/'Onglet revu P Del'!yield/'Onglet revu P Del'!Cormam*'Onglet revu P Del'!ecoti</f>
        <v>113.75</v>
      </c>
      <c r="AS29" s="33">
        <f ca="1">M29/'Onglet revu P Del'!yield/'Onglet revu P Del'!Cormam*'Onglet revu P Del'!ecoti</f>
        <v>151.25</v>
      </c>
      <c r="AT29" s="49">
        <f ca="1">N29/'Onglet revu P Del'!yield/'Onglet revu P Del'!Cormam*'Onglet revu P Del'!ecoti</f>
        <v>151.25</v>
      </c>
      <c r="AU29" s="41">
        <f t="shared" si="11"/>
        <v>16.7</v>
      </c>
      <c r="AV29" s="42">
        <f t="shared" ca="1" si="13"/>
        <v>2525.875</v>
      </c>
      <c r="AW29" s="41">
        <f t="shared" si="14"/>
        <v>16.7</v>
      </c>
      <c r="AX29" s="50" t="s">
        <v>47</v>
      </c>
      <c r="AY29" s="42">
        <f t="shared" ca="1" si="15"/>
        <v>2525.875</v>
      </c>
      <c r="AZ29" s="33">
        <f ca="1">O29/'Onglet revu P Del'!yield/'Onglet revu P Del'!Cormam*'Onglet revu P Del'!ecoti</f>
        <v>151.25</v>
      </c>
      <c r="BA29" s="33">
        <f ca="1">P29/'Onglet revu P Del'!yield/'Onglet revu P Del'!Cormam*'Onglet revu P Del'!ecoti</f>
        <v>151.25</v>
      </c>
      <c r="BB29" s="33">
        <f ca="1">Q29/'Onglet revu P Del'!yield/'Onglet revu P Del'!Cormam*'Onglet revu P Del'!ecoti</f>
        <v>151.25</v>
      </c>
      <c r="BC29" s="33">
        <f ca="1">R29/'Onglet revu P Del'!yield/'Onglet revu P Del'!Cormam*'Onglet revu P Del'!ecoti</f>
        <v>151.25</v>
      </c>
      <c r="BD29" s="33">
        <f ca="1">S29/'Onglet revu P Del'!yield/'Onglet revu P Del'!Cormam*'Onglet revu P Del'!ecoti</f>
        <v>151.25</v>
      </c>
    </row>
    <row r="30" spans="1:56" ht="21" hidden="1" customHeight="1">
      <c r="A30" s="51"/>
      <c r="C30" s="21" t="s">
        <v>57</v>
      </c>
      <c r="D30" s="21" t="s">
        <v>58</v>
      </c>
      <c r="E30" s="15" t="s">
        <v>42</v>
      </c>
      <c r="F30" s="15">
        <v>2</v>
      </c>
      <c r="G30" s="32">
        <v>0</v>
      </c>
      <c r="H30" s="33">
        <v>0</v>
      </c>
      <c r="I30" s="33"/>
      <c r="J30" s="33">
        <v>50</v>
      </c>
      <c r="K30" s="33">
        <v>0</v>
      </c>
      <c r="L30" s="34">
        <f>K30</f>
        <v>0</v>
      </c>
      <c r="M30" s="33">
        <f>L30</f>
        <v>0</v>
      </c>
      <c r="N30" s="33">
        <f t="shared" si="17"/>
        <v>0</v>
      </c>
      <c r="O30" s="33">
        <f t="shared" si="17"/>
        <v>0</v>
      </c>
      <c r="P30" s="33">
        <f t="shared" si="17"/>
        <v>0</v>
      </c>
      <c r="Q30" s="33">
        <f t="shared" si="16"/>
        <v>0</v>
      </c>
      <c r="R30" s="33">
        <f t="shared" si="16"/>
        <v>0</v>
      </c>
      <c r="S30" s="33">
        <f t="shared" si="16"/>
        <v>0</v>
      </c>
      <c r="U30" s="20">
        <v>0.8</v>
      </c>
      <c r="V30" s="36">
        <v>1</v>
      </c>
      <c r="W30" s="36">
        <f t="shared" si="12"/>
        <v>0</v>
      </c>
      <c r="X30" s="27">
        <f t="shared" si="1"/>
        <v>1</v>
      </c>
      <c r="Y30" s="20">
        <v>17.2</v>
      </c>
      <c r="Z30" s="37"/>
      <c r="AA30" s="38"/>
      <c r="AB30" s="33">
        <f ca="1">H30/yield/'Onglet revu P Del'!Cormam*'Onglet revu P Del'!uktmp</f>
        <v>0</v>
      </c>
      <c r="AC30" s="33">
        <f ca="1">J30/yield/'Onglet revu P Del'!Cormam*'Onglet revu P Del'!uktmp</f>
        <v>65.789473684210535</v>
      </c>
      <c r="AD30" s="33">
        <f ca="1">K30/yield/'Onglet revu P Del'!Cormam*'Onglet revu P Del'!uktmp</f>
        <v>0</v>
      </c>
      <c r="AE30" s="33">
        <f ca="1">L30/yield/'Onglet revu P Del'!Cormam*'Onglet revu P Del'!uktmp</f>
        <v>0</v>
      </c>
      <c r="AF30" s="33">
        <f ca="1">M30/yield/'Onglet revu P Del'!Cormam*'Onglet revu P Del'!uktmp</f>
        <v>0</v>
      </c>
      <c r="AG30" s="33">
        <f ca="1">N30/yield/'Onglet revu P Del'!Cormam*'Onglet revu P Del'!uktmp</f>
        <v>0</v>
      </c>
      <c r="AH30" s="33">
        <f ca="1">O30/yield/'Onglet revu P Del'!Cormam*'Onglet revu P Del'!uktmp</f>
        <v>0</v>
      </c>
      <c r="AI30" s="33">
        <f ca="1">P30/yield/'Onglet revu P Del'!Cormam*'Onglet revu P Del'!uktmp</f>
        <v>0</v>
      </c>
      <c r="AJ30" s="33">
        <f ca="1">Q30/yield/'Onglet revu P Del'!Cormam*'Onglet revu P Del'!uktmp</f>
        <v>0</v>
      </c>
      <c r="AK30" s="33">
        <f ca="1">R30/yield/'Onglet revu P Del'!Cormam*'Onglet revu P Del'!uktmp</f>
        <v>0</v>
      </c>
      <c r="AL30" s="33">
        <f ca="1">S30/yield/'Onglet revu P Del'!Cormam*'Onglet revu P Del'!uktmp</f>
        <v>0</v>
      </c>
      <c r="AM30" s="39"/>
      <c r="AN30" s="38">
        <f ca="1">H30/'Onglet revu P Del'!yield/'Onglet revu P Del'!Cormam*'Onglet revu P Del'!ecoti</f>
        <v>0</v>
      </c>
      <c r="AO30" s="38">
        <f ca="1">J30/'Onglet revu P Del'!yield/'Onglet revu P Del'!Cormam*'Onglet revu P Del'!ecoti</f>
        <v>0</v>
      </c>
      <c r="AP30" s="38"/>
      <c r="AQ30" s="38">
        <f ca="1">K30/'Onglet revu P Del'!yield/'Onglet revu P Del'!Cormam*'Onglet revu P Del'!ecoti</f>
        <v>0</v>
      </c>
      <c r="AR30" s="38">
        <f ca="1">L30/'Onglet revu P Del'!yield/'Onglet revu P Del'!Cormam*'Onglet revu P Del'!ecoti</f>
        <v>0</v>
      </c>
      <c r="AS30" s="38">
        <f ca="1">M30/'Onglet revu P Del'!yield/'Onglet revu P Del'!Cormam*'Onglet revu P Del'!ecoti</f>
        <v>0</v>
      </c>
      <c r="AT30" s="40">
        <f ca="1">N30/'Onglet revu P Del'!yield/'Onglet revu P Del'!Cormam*'Onglet revu P Del'!ecoti</f>
        <v>0</v>
      </c>
      <c r="AU30" s="41">
        <f t="shared" si="11"/>
        <v>0</v>
      </c>
      <c r="AV30" s="42">
        <f t="shared" ca="1" si="13"/>
        <v>0</v>
      </c>
      <c r="AW30" s="41">
        <f t="shared" si="14"/>
        <v>0</v>
      </c>
      <c r="AX30" s="50" t="s">
        <v>47</v>
      </c>
      <c r="AY30" s="42">
        <f t="shared" ca="1" si="15"/>
        <v>0</v>
      </c>
      <c r="AZ30" s="38">
        <f ca="1">O30/'Onglet revu P Del'!yield/'Onglet revu P Del'!Cormam*'Onglet revu P Del'!ecoti</f>
        <v>0</v>
      </c>
      <c r="BA30" s="38">
        <f ca="1">P30/'Onglet revu P Del'!yield/'Onglet revu P Del'!Cormam*'Onglet revu P Del'!ecoti</f>
        <v>0</v>
      </c>
      <c r="BB30" s="38">
        <f ca="1">Q30/'Onglet revu P Del'!yield/'Onglet revu P Del'!Cormam*'Onglet revu P Del'!ecoti</f>
        <v>0</v>
      </c>
      <c r="BC30" s="38">
        <f ca="1">R30/'Onglet revu P Del'!yield/'Onglet revu P Del'!Cormam*'Onglet revu P Del'!ecoti</f>
        <v>0</v>
      </c>
      <c r="BD30" s="38">
        <f ca="1">S30/'Onglet revu P Del'!yield/'Onglet revu P Del'!Cormam*'Onglet revu P Del'!ecoti</f>
        <v>0</v>
      </c>
    </row>
    <row r="31" spans="1:56" ht="18" hidden="1" customHeight="1">
      <c r="A31" s="15" t="s">
        <v>45</v>
      </c>
      <c r="B31" s="124" t="s">
        <v>118</v>
      </c>
      <c r="C31" s="37" t="s">
        <v>59</v>
      </c>
      <c r="D31" s="37" t="s">
        <v>61</v>
      </c>
      <c r="E31" s="46" t="s">
        <v>42</v>
      </c>
      <c r="F31" s="46">
        <v>2</v>
      </c>
      <c r="G31" s="33">
        <v>0</v>
      </c>
      <c r="H31" s="33">
        <v>0</v>
      </c>
      <c r="I31" s="33"/>
      <c r="J31" s="33">
        <v>30</v>
      </c>
      <c r="K31" s="33">
        <v>45</v>
      </c>
      <c r="L31" s="34">
        <v>50</v>
      </c>
      <c r="M31" s="35">
        <f>L31</f>
        <v>50</v>
      </c>
      <c r="N31" s="33">
        <f t="shared" si="17"/>
        <v>50</v>
      </c>
      <c r="O31" s="33">
        <f t="shared" si="17"/>
        <v>50</v>
      </c>
      <c r="P31" s="33">
        <f t="shared" si="17"/>
        <v>50</v>
      </c>
      <c r="Q31" s="33">
        <f t="shared" si="16"/>
        <v>50</v>
      </c>
      <c r="R31" s="33">
        <f t="shared" si="16"/>
        <v>50</v>
      </c>
      <c r="S31" s="33">
        <f t="shared" si="16"/>
        <v>50</v>
      </c>
      <c r="T31" s="20"/>
      <c r="U31" s="20">
        <v>0.8</v>
      </c>
      <c r="V31" s="36">
        <v>0</v>
      </c>
      <c r="W31" s="36">
        <f t="shared" si="12"/>
        <v>1</v>
      </c>
      <c r="X31" s="36">
        <f t="shared" si="1"/>
        <v>1</v>
      </c>
      <c r="Y31" s="20">
        <v>17.2</v>
      </c>
      <c r="Z31" s="37">
        <v>17.2</v>
      </c>
      <c r="AA31" s="33"/>
      <c r="AB31" s="33">
        <f ca="1">H31/yield/'Onglet revu P Del'!Cormam*'Onglet revu P Del'!uktmp</f>
        <v>0</v>
      </c>
      <c r="AC31" s="33">
        <f ca="1">J31/yield/'Onglet revu P Del'!Cormam*'Onglet revu P Del'!uktmp</f>
        <v>0</v>
      </c>
      <c r="AD31" s="33">
        <f ca="1">K31/yield/'Onglet revu P Del'!Cormam*'Onglet revu P Del'!uktmp</f>
        <v>0</v>
      </c>
      <c r="AE31" s="33">
        <f ca="1">L31/yield/'Onglet revu P Del'!Cormam*'Onglet revu P Del'!uktmp</f>
        <v>0</v>
      </c>
      <c r="AF31" s="33">
        <f ca="1">M31/yield/'Onglet revu P Del'!Cormam*'Onglet revu P Del'!uktmp</f>
        <v>0</v>
      </c>
      <c r="AG31" s="33">
        <f ca="1">N31/yield/'Onglet revu P Del'!Cormam*'Onglet revu P Del'!uktmp</f>
        <v>0</v>
      </c>
      <c r="AH31" s="33">
        <f ca="1">O31/yield/'Onglet revu P Del'!Cormam*'Onglet revu P Del'!uktmp</f>
        <v>0</v>
      </c>
      <c r="AI31" s="33">
        <f ca="1">P31/yield/'Onglet revu P Del'!Cormam*'Onglet revu P Del'!uktmp</f>
        <v>0</v>
      </c>
      <c r="AJ31" s="33">
        <f ca="1">Q31/yield/'Onglet revu P Del'!Cormam*'Onglet revu P Del'!uktmp</f>
        <v>0</v>
      </c>
      <c r="AK31" s="33">
        <f ca="1">R31/yield/'Onglet revu P Del'!Cormam*'Onglet revu P Del'!uktmp</f>
        <v>0</v>
      </c>
      <c r="AL31" s="33">
        <f ca="1">S31/yield/'Onglet revu P Del'!Cormam*'Onglet revu P Del'!uktmp</f>
        <v>0</v>
      </c>
      <c r="AM31" s="47"/>
      <c r="AN31" s="33">
        <f ca="1">H31/'Onglet revu P Del'!yield/'Onglet revu P Del'!Cormam*'Onglet revu P Del'!ecoti</f>
        <v>0</v>
      </c>
      <c r="AO31" s="53">
        <f ca="1">J31/'Onglet revu P Del'!yield/'Onglet revu P Del'!Cormam*'Onglet revu P Del'!ecoti</f>
        <v>39.473684210526315</v>
      </c>
      <c r="AP31" s="48">
        <f ca="1">AO31*Z31</f>
        <v>678.9473684210526</v>
      </c>
      <c r="AQ31" s="33">
        <f ca="1">K31/'Onglet revu P Del'!yield/'Onglet revu P Del'!Cormam*'Onglet revu P Del'!ecoti</f>
        <v>57.397959183673471</v>
      </c>
      <c r="AR31" s="33">
        <f ca="1">L31/'Onglet revu P Del'!yield/'Onglet revu P Del'!Cormam*'Onglet revu P Del'!ecoti</f>
        <v>62.5</v>
      </c>
      <c r="AS31" s="33">
        <f ca="1">M31/'Onglet revu P Del'!yield/'Onglet revu P Del'!Cormam*'Onglet revu P Del'!ecoti</f>
        <v>62.5</v>
      </c>
      <c r="AT31" s="49">
        <f ca="1">N31/'Onglet revu P Del'!yield/'Onglet revu P Del'!Cormam*'Onglet revu P Del'!ecoti</f>
        <v>62.5</v>
      </c>
      <c r="AU31" s="41">
        <f t="shared" si="11"/>
        <v>17.2</v>
      </c>
      <c r="AV31" s="42">
        <f t="shared" ca="1" si="13"/>
        <v>1075</v>
      </c>
      <c r="AW31" s="41">
        <f t="shared" si="14"/>
        <v>17.2</v>
      </c>
      <c r="AX31" s="50" t="s">
        <v>47</v>
      </c>
      <c r="AY31" s="42">
        <f t="shared" ca="1" si="15"/>
        <v>1075</v>
      </c>
      <c r="AZ31" s="33">
        <f ca="1">O31/'Onglet revu P Del'!yield/'Onglet revu P Del'!Cormam*'Onglet revu P Del'!ecoti</f>
        <v>62.5</v>
      </c>
      <c r="BA31" s="33">
        <f ca="1">P31/'Onglet revu P Del'!yield/'Onglet revu P Del'!Cormam*'Onglet revu P Del'!ecoti</f>
        <v>62.5</v>
      </c>
      <c r="BB31" s="33">
        <f ca="1">Q31/'Onglet revu P Del'!yield/'Onglet revu P Del'!Cormam*'Onglet revu P Del'!ecoti</f>
        <v>62.5</v>
      </c>
      <c r="BC31" s="33">
        <f ca="1">R31/'Onglet revu P Del'!yield/'Onglet revu P Del'!Cormam*'Onglet revu P Del'!ecoti</f>
        <v>62.5</v>
      </c>
      <c r="BD31" s="33">
        <f ca="1">S31/'Onglet revu P Del'!yield/'Onglet revu P Del'!Cormam*'Onglet revu P Del'!ecoti</f>
        <v>62.5</v>
      </c>
    </row>
    <row r="32" spans="1:56" s="20" customFormat="1" ht="15" hidden="1" customHeight="1">
      <c r="A32" s="51"/>
      <c r="B32" s="1"/>
      <c r="C32" s="37" t="s">
        <v>62</v>
      </c>
      <c r="D32" s="21" t="s">
        <v>61</v>
      </c>
      <c r="E32" s="15" t="s">
        <v>42</v>
      </c>
      <c r="F32" s="15">
        <v>2</v>
      </c>
      <c r="G32" s="32">
        <v>0</v>
      </c>
      <c r="H32" s="33">
        <v>15</v>
      </c>
      <c r="I32" s="33">
        <v>0</v>
      </c>
      <c r="J32" s="33">
        <f>39-12</f>
        <v>27</v>
      </c>
      <c r="K32" s="33">
        <v>30</v>
      </c>
      <c r="L32" s="33">
        <v>76</v>
      </c>
      <c r="M32" s="33">
        <f>L32</f>
        <v>76</v>
      </c>
      <c r="N32" s="33">
        <f t="shared" si="17"/>
        <v>76</v>
      </c>
      <c r="O32" s="33">
        <f t="shared" si="17"/>
        <v>76</v>
      </c>
      <c r="P32" s="33">
        <f t="shared" si="17"/>
        <v>76</v>
      </c>
      <c r="Q32" s="33">
        <f t="shared" si="16"/>
        <v>76</v>
      </c>
      <c r="R32" s="33">
        <f t="shared" si="16"/>
        <v>76</v>
      </c>
      <c r="S32" s="33">
        <f t="shared" si="16"/>
        <v>76</v>
      </c>
      <c r="T32" s="1"/>
      <c r="U32" s="20">
        <v>0.8</v>
      </c>
      <c r="V32" s="36">
        <v>1</v>
      </c>
      <c r="W32" s="36">
        <f t="shared" si="12"/>
        <v>0</v>
      </c>
      <c r="X32" s="27">
        <f t="shared" si="1"/>
        <v>1</v>
      </c>
      <c r="Y32" s="20">
        <v>19</v>
      </c>
      <c r="Z32" s="37"/>
      <c r="AA32" s="38"/>
      <c r="AB32" s="33">
        <f ca="1">H32/yield/'Onglet revu P Del'!Cormam*'Onglet revu P Del'!uktmp</f>
        <v>20.161290322580644</v>
      </c>
      <c r="AC32" s="33">
        <f ca="1">J32/yield/'Onglet revu P Del'!Cormam*'Onglet revu P Del'!uktmp</f>
        <v>35.526315789473685</v>
      </c>
      <c r="AD32" s="33">
        <f ca="1">K32/yield/'Onglet revu P Del'!Cormam*'Onglet revu P Del'!uktmp</f>
        <v>38.265306122448983</v>
      </c>
      <c r="AE32" s="33">
        <f ca="1">L32/yield/'Onglet revu P Del'!Cormam*'Onglet revu P Del'!uktmp</f>
        <v>95</v>
      </c>
      <c r="AF32" s="33">
        <f ca="1">M32/yield/'Onglet revu P Del'!Cormam*'Onglet revu P Del'!uktmp</f>
        <v>95</v>
      </c>
      <c r="AG32" s="33">
        <f ca="1">N32/yield/'Onglet revu P Del'!Cormam*'Onglet revu P Del'!uktmp</f>
        <v>95</v>
      </c>
      <c r="AH32" s="33">
        <f ca="1">O32/yield/'Onglet revu P Del'!Cormam*'Onglet revu P Del'!uktmp</f>
        <v>95</v>
      </c>
      <c r="AI32" s="33">
        <f ca="1">P32/yield/'Onglet revu P Del'!Cormam*'Onglet revu P Del'!uktmp</f>
        <v>95</v>
      </c>
      <c r="AJ32" s="33">
        <f ca="1">Q32/yield/'Onglet revu P Del'!Cormam*'Onglet revu P Del'!uktmp</f>
        <v>95</v>
      </c>
      <c r="AK32" s="33">
        <f ca="1">R32/yield/'Onglet revu P Del'!Cormam*'Onglet revu P Del'!uktmp</f>
        <v>95</v>
      </c>
      <c r="AL32" s="33">
        <f ca="1">S32/yield/'Onglet revu P Del'!Cormam*'Onglet revu P Del'!uktmp</f>
        <v>95</v>
      </c>
      <c r="AM32" s="39"/>
      <c r="AN32" s="38">
        <f ca="1">H32/'Onglet revu P Del'!yield/'Onglet revu P Del'!Cormam*'Onglet revu P Del'!ecoti</f>
        <v>0</v>
      </c>
      <c r="AO32" s="38">
        <f ca="1">J32/'Onglet revu P Del'!yield/'Onglet revu P Del'!Cormam*'Onglet revu P Del'!ecoti</f>
        <v>0</v>
      </c>
      <c r="AP32" s="38"/>
      <c r="AQ32" s="38">
        <f ca="1">K32/'Onglet revu P Del'!yield/'Onglet revu P Del'!Cormam*'Onglet revu P Del'!ecoti</f>
        <v>0</v>
      </c>
      <c r="AR32" s="38">
        <f ca="1">L32/'Onglet revu P Del'!yield/'Onglet revu P Del'!Cormam*'Onglet revu P Del'!ecoti</f>
        <v>0</v>
      </c>
      <c r="AS32" s="38">
        <f ca="1">M32/'Onglet revu P Del'!yield/'Onglet revu P Del'!Cormam*'Onglet revu P Del'!ecoti</f>
        <v>0</v>
      </c>
      <c r="AT32" s="40">
        <f ca="1">N32/'Onglet revu P Del'!yield/'Onglet revu P Del'!Cormam*'Onglet revu P Del'!ecoti</f>
        <v>0</v>
      </c>
      <c r="AU32" s="41">
        <f t="shared" si="11"/>
        <v>0</v>
      </c>
      <c r="AV32" s="42">
        <f t="shared" ca="1" si="13"/>
        <v>0</v>
      </c>
      <c r="AW32" s="41">
        <f t="shared" si="14"/>
        <v>0</v>
      </c>
      <c r="AX32" s="50" t="s">
        <v>47</v>
      </c>
      <c r="AY32" s="42">
        <f t="shared" ca="1" si="15"/>
        <v>0</v>
      </c>
      <c r="AZ32" s="38">
        <f ca="1">O32/'Onglet revu P Del'!yield/'Onglet revu P Del'!Cormam*'Onglet revu P Del'!ecoti</f>
        <v>0</v>
      </c>
      <c r="BA32" s="38">
        <f ca="1">P32/'Onglet revu P Del'!yield/'Onglet revu P Del'!Cormam*'Onglet revu P Del'!ecoti</f>
        <v>0</v>
      </c>
      <c r="BB32" s="38">
        <f ca="1">Q32/'Onglet revu P Del'!yield/'Onglet revu P Del'!Cormam*'Onglet revu P Del'!ecoti</f>
        <v>0</v>
      </c>
      <c r="BC32" s="38">
        <f ca="1">R32/'Onglet revu P Del'!yield/'Onglet revu P Del'!Cormam*'Onglet revu P Del'!ecoti</f>
        <v>0</v>
      </c>
      <c r="BD32" s="38">
        <f ca="1">S32/'Onglet revu P Del'!yield/'Onglet revu P Del'!Cormam*'Onglet revu P Del'!ecoti</f>
        <v>0</v>
      </c>
    </row>
    <row r="33" spans="1:56" s="20" customFormat="1" ht="15" hidden="1" customHeight="1">
      <c r="A33" s="15" t="s">
        <v>45</v>
      </c>
      <c r="B33" s="124" t="s">
        <v>118</v>
      </c>
      <c r="C33" s="37" t="s">
        <v>69</v>
      </c>
      <c r="D33" s="37" t="s">
        <v>61</v>
      </c>
      <c r="E33" s="46" t="s">
        <v>42</v>
      </c>
      <c r="F33" s="46">
        <v>3</v>
      </c>
      <c r="G33" s="33">
        <v>0</v>
      </c>
      <c r="H33" s="33">
        <v>0</v>
      </c>
      <c r="I33" s="33"/>
      <c r="J33" s="33">
        <v>30</v>
      </c>
      <c r="K33" s="33">
        <v>50</v>
      </c>
      <c r="L33" s="34">
        <v>50</v>
      </c>
      <c r="M33" s="33">
        <v>50</v>
      </c>
      <c r="N33" s="33">
        <v>50</v>
      </c>
      <c r="O33" s="33">
        <v>50</v>
      </c>
      <c r="P33" s="33">
        <v>50</v>
      </c>
      <c r="Q33" s="33">
        <v>100</v>
      </c>
      <c r="R33" s="33">
        <f t="shared" si="16"/>
        <v>100</v>
      </c>
      <c r="S33" s="33">
        <f t="shared" si="16"/>
        <v>100</v>
      </c>
      <c r="U33" s="20">
        <v>0.8</v>
      </c>
      <c r="V33" s="36">
        <v>0</v>
      </c>
      <c r="W33" s="36">
        <f t="shared" si="12"/>
        <v>1</v>
      </c>
      <c r="X33" s="36">
        <f t="shared" si="1"/>
        <v>1</v>
      </c>
      <c r="Z33" s="37">
        <v>15.2</v>
      </c>
      <c r="AA33" s="33"/>
      <c r="AB33" s="33">
        <f ca="1">H33/yield/'Onglet revu P Del'!Cormam*'Onglet revu P Del'!uktmp</f>
        <v>0</v>
      </c>
      <c r="AC33" s="33">
        <f ca="1">J33/yield/'Onglet revu P Del'!Cormam*'Onglet revu P Del'!uktmp</f>
        <v>0</v>
      </c>
      <c r="AD33" s="33">
        <f ca="1">K33/yield/'Onglet revu P Del'!Cormam*'Onglet revu P Del'!uktmp</f>
        <v>0</v>
      </c>
      <c r="AE33" s="33">
        <f ca="1">L33/yield/'Onglet revu P Del'!Cormam*'Onglet revu P Del'!uktmp</f>
        <v>0</v>
      </c>
      <c r="AF33" s="33">
        <f ca="1">M33/yield/'Onglet revu P Del'!Cormam*'Onglet revu P Del'!uktmp</f>
        <v>0</v>
      </c>
      <c r="AG33" s="33">
        <f ca="1">N33/yield/'Onglet revu P Del'!Cormam*'Onglet revu P Del'!uktmp</f>
        <v>0</v>
      </c>
      <c r="AH33" s="33">
        <f ca="1">O33/yield/'Onglet revu P Del'!Cormam*'Onglet revu P Del'!uktmp</f>
        <v>0</v>
      </c>
      <c r="AI33" s="33">
        <f ca="1">P33/yield/'Onglet revu P Del'!Cormam*'Onglet revu P Del'!uktmp</f>
        <v>0</v>
      </c>
      <c r="AJ33" s="33">
        <f ca="1">Q33/yield/'Onglet revu P Del'!Cormam*'Onglet revu P Del'!uktmp</f>
        <v>0</v>
      </c>
      <c r="AK33" s="33">
        <f ca="1">R33/yield/'Onglet revu P Del'!Cormam*'Onglet revu P Del'!uktmp</f>
        <v>0</v>
      </c>
      <c r="AL33" s="33">
        <f ca="1">S33/yield/'Onglet revu P Del'!Cormam*'Onglet revu P Del'!uktmp</f>
        <v>0</v>
      </c>
      <c r="AM33" s="47"/>
      <c r="AN33" s="33">
        <f ca="1">H33/'Onglet revu P Del'!yield/'Onglet revu P Del'!Cormam*'Onglet revu P Del'!ecoti</f>
        <v>0</v>
      </c>
      <c r="AO33" s="33">
        <f ca="1">J33/'Onglet revu P Del'!yield/'Onglet revu P Del'!Cormam*'Onglet revu P Del'!ecoti</f>
        <v>39.473684210526315</v>
      </c>
      <c r="AP33" s="48">
        <f ca="1">AO33*Z33</f>
        <v>600</v>
      </c>
      <c r="AQ33" s="33">
        <f ca="1">K33/'Onglet revu P Del'!yield/'Onglet revu P Del'!Cormam*'Onglet revu P Del'!ecoti</f>
        <v>63.775510204081634</v>
      </c>
      <c r="AR33" s="33">
        <f ca="1">L33/'Onglet revu P Del'!yield/'Onglet revu P Del'!Cormam*'Onglet revu P Del'!ecoti</f>
        <v>62.5</v>
      </c>
      <c r="AS33" s="33">
        <f ca="1">M33/'Onglet revu P Del'!yield/'Onglet revu P Del'!Cormam*'Onglet revu P Del'!ecoti</f>
        <v>62.5</v>
      </c>
      <c r="AT33" s="49">
        <f ca="1">N33/'Onglet revu P Del'!yield/'Onglet revu P Del'!Cormam*'Onglet revu P Del'!ecoti</f>
        <v>62.5</v>
      </c>
      <c r="AU33" s="41">
        <f t="shared" si="11"/>
        <v>15.2</v>
      </c>
      <c r="AV33" s="42">
        <f t="shared" ca="1" si="13"/>
        <v>950</v>
      </c>
      <c r="AW33" s="57">
        <v>15.5</v>
      </c>
      <c r="AX33" s="50">
        <v>2020</v>
      </c>
      <c r="AY33" s="42">
        <f t="shared" ca="1" si="15"/>
        <v>968.75</v>
      </c>
      <c r="AZ33" s="33">
        <f ca="1">O33/'Onglet revu P Del'!yield/'Onglet revu P Del'!Cormam*'Onglet revu P Del'!ecoti</f>
        <v>62.5</v>
      </c>
      <c r="BA33" s="33">
        <f ca="1">P33/'Onglet revu P Del'!yield/'Onglet revu P Del'!Cormam*'Onglet revu P Del'!ecoti</f>
        <v>62.5</v>
      </c>
      <c r="BB33" s="33">
        <f ca="1">Q33/'Onglet revu P Del'!yield/'Onglet revu P Del'!Cormam*'Onglet revu P Del'!ecoti</f>
        <v>125</v>
      </c>
      <c r="BC33" s="33">
        <f ca="1">R33/'Onglet revu P Del'!yield/'Onglet revu P Del'!Cormam*'Onglet revu P Del'!ecoti</f>
        <v>125</v>
      </c>
      <c r="BD33" s="33">
        <f ca="1">S33/'Onglet revu P Del'!yield/'Onglet revu P Del'!Cormam*'Onglet revu P Del'!ecoti</f>
        <v>125</v>
      </c>
    </row>
    <row r="34" spans="1:56" ht="15" hidden="1" customHeight="1">
      <c r="A34" s="20"/>
      <c r="B34" s="15"/>
      <c r="C34" s="21" t="s">
        <v>84</v>
      </c>
      <c r="D34" s="21" t="s">
        <v>61</v>
      </c>
      <c r="E34" s="15" t="s">
        <v>42</v>
      </c>
      <c r="F34" s="15">
        <v>3</v>
      </c>
      <c r="G34" s="32">
        <v>0</v>
      </c>
      <c r="H34" s="33">
        <v>0</v>
      </c>
      <c r="I34" s="33"/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f>P34</f>
        <v>0</v>
      </c>
      <c r="R34" s="33">
        <f t="shared" si="16"/>
        <v>0</v>
      </c>
      <c r="S34" s="33">
        <f t="shared" si="16"/>
        <v>0</v>
      </c>
      <c r="U34" s="20">
        <v>0.8</v>
      </c>
      <c r="V34" s="36">
        <v>0.3</v>
      </c>
      <c r="W34" s="36">
        <f t="shared" si="12"/>
        <v>0.7</v>
      </c>
      <c r="X34" s="27">
        <f t="shared" si="1"/>
        <v>1</v>
      </c>
      <c r="Y34" s="20">
        <v>17.2</v>
      </c>
      <c r="Z34" s="37">
        <v>16</v>
      </c>
      <c r="AA34" s="38"/>
      <c r="AB34" s="33">
        <f ca="1">H34/yield/'Onglet revu P Del'!Cormam*'Onglet revu P Del'!uktmp</f>
        <v>0</v>
      </c>
      <c r="AC34" s="33">
        <f ca="1">J34/yield/'Onglet revu P Del'!Cormam*'Onglet revu P Del'!uktmp</f>
        <v>0</v>
      </c>
      <c r="AD34" s="33">
        <f ca="1">K34/yield/'Onglet revu P Del'!Cormam*'Onglet revu P Del'!uktmp</f>
        <v>0</v>
      </c>
      <c r="AE34" s="33">
        <f ca="1">L34/yield/'Onglet revu P Del'!Cormam*'Onglet revu P Del'!uktmp</f>
        <v>0</v>
      </c>
      <c r="AF34" s="33">
        <f ca="1">M34/yield/'Onglet revu P Del'!Cormam*'Onglet revu P Del'!uktmp</f>
        <v>0</v>
      </c>
      <c r="AG34" s="33">
        <f ca="1">N34/yield/'Onglet revu P Del'!Cormam*'Onglet revu P Del'!uktmp</f>
        <v>0</v>
      </c>
      <c r="AH34" s="33">
        <f ca="1">O34/yield/'Onglet revu P Del'!Cormam*'Onglet revu P Del'!uktmp</f>
        <v>0</v>
      </c>
      <c r="AI34" s="33">
        <f ca="1">P34/yield/'Onglet revu P Del'!Cormam*'Onglet revu P Del'!uktmp</f>
        <v>0</v>
      </c>
      <c r="AJ34" s="33">
        <f ca="1">Q34/yield/'Onglet revu P Del'!Cormam*'Onglet revu P Del'!uktmp</f>
        <v>0</v>
      </c>
      <c r="AK34" s="33">
        <f ca="1">R34/yield/'Onglet revu P Del'!Cormam*'Onglet revu P Del'!uktmp</f>
        <v>0</v>
      </c>
      <c r="AL34" s="33">
        <f ca="1">S34/yield/'Onglet revu P Del'!Cormam*'Onglet revu P Del'!uktmp</f>
        <v>0</v>
      </c>
      <c r="AM34" s="39"/>
      <c r="AN34" s="38">
        <f ca="1">H34/'Onglet revu P Del'!yield/'Onglet revu P Del'!Cormam*'Onglet revu P Del'!ecoti</f>
        <v>0</v>
      </c>
      <c r="AO34" s="38">
        <f ca="1">J34/'Onglet revu P Del'!yield/'Onglet revu P Del'!Cormam*'Onglet revu P Del'!ecoti</f>
        <v>0</v>
      </c>
      <c r="AP34" s="48">
        <f ca="1">AO34*Z34</f>
        <v>0</v>
      </c>
      <c r="AQ34" s="38">
        <f ca="1">K34/'Onglet revu P Del'!yield/'Onglet revu P Del'!Cormam*'Onglet revu P Del'!ecoti</f>
        <v>0</v>
      </c>
      <c r="AR34" s="38">
        <f ca="1">L34/'Onglet revu P Del'!yield/'Onglet revu P Del'!Cormam*'Onglet revu P Del'!ecoti</f>
        <v>0</v>
      </c>
      <c r="AS34" s="38">
        <f ca="1">M34/'Onglet revu P Del'!yield/'Onglet revu P Del'!Cormam*'Onglet revu P Del'!ecoti</f>
        <v>0</v>
      </c>
      <c r="AT34" s="40">
        <f ca="1">N34/'Onglet revu P Del'!yield/'Onglet revu P Del'!Cormam*'Onglet revu P Del'!ecoti</f>
        <v>0</v>
      </c>
      <c r="AU34" s="41">
        <f t="shared" si="11"/>
        <v>16</v>
      </c>
      <c r="AV34" s="42">
        <f t="shared" ca="1" si="13"/>
        <v>0</v>
      </c>
      <c r="AW34" s="41">
        <f>AU34</f>
        <v>16</v>
      </c>
      <c r="AX34" s="50" t="s">
        <v>47</v>
      </c>
      <c r="AY34" s="42">
        <f t="shared" ca="1" si="15"/>
        <v>0</v>
      </c>
      <c r="AZ34" s="38">
        <f ca="1">O34/'Onglet revu P Del'!yield/'Onglet revu P Del'!Cormam*'Onglet revu P Del'!ecoti</f>
        <v>0</v>
      </c>
      <c r="BA34" s="38">
        <f ca="1">P34/'Onglet revu P Del'!yield/'Onglet revu P Del'!Cormam*'Onglet revu P Del'!ecoti</f>
        <v>0</v>
      </c>
      <c r="BB34" s="38">
        <f ca="1">Q34/'Onglet revu P Del'!yield/'Onglet revu P Del'!Cormam*'Onglet revu P Del'!ecoti</f>
        <v>0</v>
      </c>
      <c r="BC34" s="38">
        <f ca="1">R34/'Onglet revu P Del'!yield/'Onglet revu P Del'!Cormam*'Onglet revu P Del'!ecoti</f>
        <v>0</v>
      </c>
      <c r="BD34" s="38">
        <f ca="1">S34/'Onglet revu P Del'!yield/'Onglet revu P Del'!Cormam*'Onglet revu P Del'!ecoti</f>
        <v>0</v>
      </c>
    </row>
    <row r="35" spans="1:56" ht="15" hidden="1" customHeight="1">
      <c r="A35" s="20"/>
      <c r="C35" s="21" t="s">
        <v>86</v>
      </c>
      <c r="D35" s="21" t="s">
        <v>61</v>
      </c>
      <c r="E35" s="15" t="s">
        <v>42</v>
      </c>
      <c r="F35" s="15">
        <v>3</v>
      </c>
      <c r="G35" s="32">
        <v>11</v>
      </c>
      <c r="H35" s="33">
        <v>10.8</v>
      </c>
      <c r="I35" s="33">
        <v>7</v>
      </c>
      <c r="J35" s="33">
        <v>5</v>
      </c>
      <c r="K35" s="33">
        <v>11</v>
      </c>
      <c r="L35" s="33">
        <v>7</v>
      </c>
      <c r="M35" s="33">
        <f>L35</f>
        <v>7</v>
      </c>
      <c r="N35" s="33">
        <v>77</v>
      </c>
      <c r="O35" s="33">
        <f>N35</f>
        <v>77</v>
      </c>
      <c r="P35" s="33">
        <f>O35</f>
        <v>77</v>
      </c>
      <c r="Q35" s="33">
        <f>P35</f>
        <v>77</v>
      </c>
      <c r="R35" s="33">
        <f t="shared" si="16"/>
        <v>77</v>
      </c>
      <c r="S35" s="33">
        <f t="shared" si="16"/>
        <v>77</v>
      </c>
      <c r="U35" s="20">
        <v>0.8</v>
      </c>
      <c r="V35" s="36">
        <v>1</v>
      </c>
      <c r="W35" s="36">
        <f t="shared" si="12"/>
        <v>0</v>
      </c>
      <c r="X35" s="27">
        <f t="shared" si="1"/>
        <v>1</v>
      </c>
      <c r="Y35" s="20">
        <v>17.2</v>
      </c>
      <c r="Z35" s="37"/>
      <c r="AA35" s="38"/>
      <c r="AB35" s="33">
        <f ca="1">H35/yield/'Onglet revu P Del'!Cormam*'Onglet revu P Del'!uktmp</f>
        <v>14.516129032258064</v>
      </c>
      <c r="AC35" s="33">
        <f ca="1">J35/yield/'Onglet revu P Del'!Cormam*'Onglet revu P Del'!uktmp</f>
        <v>6.5789473684210531</v>
      </c>
      <c r="AD35" s="33">
        <f ca="1">K35/yield/'Onglet revu P Del'!Cormam*'Onglet revu P Del'!uktmp</f>
        <v>14.030612244897959</v>
      </c>
      <c r="AE35" s="33">
        <f ca="1">L35/yield/'Onglet revu P Del'!Cormam*'Onglet revu P Del'!uktmp</f>
        <v>8.75</v>
      </c>
      <c r="AF35" s="33">
        <f ca="1">M35/yield/'Onglet revu P Del'!Cormam*'Onglet revu P Del'!uktmp</f>
        <v>8.75</v>
      </c>
      <c r="AG35" s="33">
        <f ca="1">N35/yield/'Onglet revu P Del'!Cormam*'Onglet revu P Del'!uktmp</f>
        <v>96.25</v>
      </c>
      <c r="AH35" s="33">
        <f ca="1">O35/yield/'Onglet revu P Del'!Cormam*'Onglet revu P Del'!uktmp</f>
        <v>96.25</v>
      </c>
      <c r="AI35" s="33">
        <f ca="1">P35/yield/'Onglet revu P Del'!Cormam*'Onglet revu P Del'!uktmp</f>
        <v>96.25</v>
      </c>
      <c r="AJ35" s="33">
        <f ca="1">Q35/yield/'Onglet revu P Del'!Cormam*'Onglet revu P Del'!uktmp</f>
        <v>96.25</v>
      </c>
      <c r="AK35" s="33">
        <f ca="1">R35/yield/'Onglet revu P Del'!Cormam*'Onglet revu P Del'!uktmp</f>
        <v>96.25</v>
      </c>
      <c r="AL35" s="33">
        <f ca="1">S35/yield/'Onglet revu P Del'!Cormam*'Onglet revu P Del'!uktmp</f>
        <v>96.25</v>
      </c>
      <c r="AM35" s="39"/>
      <c r="AN35" s="38">
        <f ca="1">H35/'Onglet revu P Del'!yield/'Onglet revu P Del'!Cormam*'Onglet revu P Del'!ecoti</f>
        <v>0</v>
      </c>
      <c r="AO35" s="38">
        <f ca="1">J35/'Onglet revu P Del'!yield/'Onglet revu P Del'!Cormam*'Onglet revu P Del'!ecoti</f>
        <v>0</v>
      </c>
      <c r="AP35" s="48">
        <f ca="1">AO35*Z35</f>
        <v>0</v>
      </c>
      <c r="AQ35" s="38">
        <f ca="1">K35/'Onglet revu P Del'!yield/'Onglet revu P Del'!Cormam*'Onglet revu P Del'!ecoti</f>
        <v>0</v>
      </c>
      <c r="AR35" s="38">
        <f ca="1">L35/'Onglet revu P Del'!yield/'Onglet revu P Del'!Cormam*'Onglet revu P Del'!ecoti</f>
        <v>0</v>
      </c>
      <c r="AS35" s="38">
        <f ca="1">M35/'Onglet revu P Del'!yield/'Onglet revu P Del'!Cormam*'Onglet revu P Del'!ecoti</f>
        <v>0</v>
      </c>
      <c r="AT35" s="40">
        <f ca="1">N35/'Onglet revu P Del'!yield/'Onglet revu P Del'!Cormam*'Onglet revu P Del'!ecoti</f>
        <v>0</v>
      </c>
      <c r="AU35" s="41">
        <f t="shared" si="11"/>
        <v>0</v>
      </c>
      <c r="AV35" s="42">
        <f t="shared" ca="1" si="13"/>
        <v>0</v>
      </c>
      <c r="AW35" s="41">
        <f>AU35</f>
        <v>0</v>
      </c>
      <c r="AX35" s="44"/>
      <c r="AY35" s="42">
        <f t="shared" ca="1" si="15"/>
        <v>0</v>
      </c>
      <c r="AZ35" s="38">
        <f ca="1">O35/'Onglet revu P Del'!yield/'Onglet revu P Del'!Cormam*'Onglet revu P Del'!ecoti</f>
        <v>0</v>
      </c>
      <c r="BA35" s="38">
        <f ca="1">P35/'Onglet revu P Del'!yield/'Onglet revu P Del'!Cormam*'Onglet revu P Del'!ecoti</f>
        <v>0</v>
      </c>
      <c r="BB35" s="38">
        <f ca="1">Q35/'Onglet revu P Del'!yield/'Onglet revu P Del'!Cormam*'Onglet revu P Del'!ecoti</f>
        <v>0</v>
      </c>
      <c r="BC35" s="38">
        <f ca="1">R35/'Onglet revu P Del'!yield/'Onglet revu P Del'!Cormam*'Onglet revu P Del'!ecoti</f>
        <v>0</v>
      </c>
      <c r="BD35" s="38">
        <f ca="1">S35/'Onglet revu P Del'!yield/'Onglet revu P Del'!Cormam*'Onglet revu P Del'!ecoti</f>
        <v>0</v>
      </c>
    </row>
    <row r="36" spans="1:56" ht="15" hidden="1" customHeight="1">
      <c r="A36" s="15" t="s">
        <v>45</v>
      </c>
      <c r="B36" s="124" t="s">
        <v>118</v>
      </c>
      <c r="C36" s="21" t="s">
        <v>71</v>
      </c>
      <c r="D36" s="21" t="s">
        <v>61</v>
      </c>
      <c r="E36" s="15" t="s">
        <v>42</v>
      </c>
      <c r="F36" s="15">
        <v>3</v>
      </c>
      <c r="G36" s="32">
        <v>4</v>
      </c>
      <c r="H36" s="33">
        <v>5</v>
      </c>
      <c r="I36" s="33">
        <v>1</v>
      </c>
      <c r="J36" s="33">
        <v>0</v>
      </c>
      <c r="K36" s="33">
        <v>50</v>
      </c>
      <c r="L36" s="34">
        <v>50</v>
      </c>
      <c r="M36" s="33">
        <v>50</v>
      </c>
      <c r="N36" s="33">
        <v>50</v>
      </c>
      <c r="O36" s="33">
        <v>50</v>
      </c>
      <c r="P36" s="33">
        <v>50</v>
      </c>
      <c r="Q36" s="33">
        <f>P36</f>
        <v>50</v>
      </c>
      <c r="R36" s="33">
        <f t="shared" si="16"/>
        <v>50</v>
      </c>
      <c r="S36" s="33">
        <f t="shared" si="16"/>
        <v>50</v>
      </c>
      <c r="U36" s="20">
        <v>0.8</v>
      </c>
      <c r="V36" s="36">
        <v>0</v>
      </c>
      <c r="W36" s="36">
        <f t="shared" si="12"/>
        <v>1</v>
      </c>
      <c r="X36" s="27">
        <f t="shared" si="1"/>
        <v>1</v>
      </c>
      <c r="Y36" s="20">
        <v>17.2</v>
      </c>
      <c r="Z36" s="37">
        <v>16</v>
      </c>
      <c r="AA36" s="38"/>
      <c r="AB36" s="33">
        <f ca="1">H36/yield/'Onglet revu P Del'!Cormam*'Onglet revu P Del'!uktmp</f>
        <v>0</v>
      </c>
      <c r="AC36" s="33">
        <f ca="1">J36/yield/'Onglet revu P Del'!Cormam*'Onglet revu P Del'!uktmp</f>
        <v>0</v>
      </c>
      <c r="AD36" s="33">
        <f ca="1">K36/yield/'Onglet revu P Del'!Cormam*'Onglet revu P Del'!uktmp</f>
        <v>0</v>
      </c>
      <c r="AE36" s="33">
        <f ca="1">L36/yield/'Onglet revu P Del'!Cormam*'Onglet revu P Del'!uktmp</f>
        <v>0</v>
      </c>
      <c r="AF36" s="33">
        <f ca="1">M36/yield/'Onglet revu P Del'!Cormam*'Onglet revu P Del'!uktmp</f>
        <v>0</v>
      </c>
      <c r="AG36" s="33">
        <f ca="1">N36/yield/'Onglet revu P Del'!Cormam*'Onglet revu P Del'!uktmp</f>
        <v>0</v>
      </c>
      <c r="AH36" s="33">
        <f ca="1">O36/yield/'Onglet revu P Del'!Cormam*'Onglet revu P Del'!uktmp</f>
        <v>0</v>
      </c>
      <c r="AI36" s="33">
        <f ca="1">P36/yield/'Onglet revu P Del'!Cormam*'Onglet revu P Del'!uktmp</f>
        <v>0</v>
      </c>
      <c r="AJ36" s="33">
        <f ca="1">Q36/yield/'Onglet revu P Del'!Cormam*'Onglet revu P Del'!uktmp</f>
        <v>0</v>
      </c>
      <c r="AK36" s="33">
        <f ca="1">R36/yield/'Onglet revu P Del'!Cormam*'Onglet revu P Del'!uktmp</f>
        <v>0</v>
      </c>
      <c r="AL36" s="33">
        <f ca="1">S36/yield/'Onglet revu P Del'!Cormam*'Onglet revu P Del'!uktmp</f>
        <v>0</v>
      </c>
      <c r="AM36" s="39"/>
      <c r="AN36" s="38">
        <f ca="1">H36/'Onglet revu P Del'!yield/'Onglet revu P Del'!Cormam*'Onglet revu P Del'!ecoti</f>
        <v>6.7204301075268811</v>
      </c>
      <c r="AO36" s="38">
        <f ca="1">J36/'Onglet revu P Del'!yield/'Onglet revu P Del'!Cormam*'Onglet revu P Del'!ecoti</f>
        <v>0</v>
      </c>
      <c r="AP36" s="48">
        <f ca="1">AO36*Z36</f>
        <v>0</v>
      </c>
      <c r="AQ36" s="33">
        <f ca="1">K36/'Onglet revu P Del'!yield/'Onglet revu P Del'!Cormam*'Onglet revu P Del'!ecoti</f>
        <v>63.775510204081634</v>
      </c>
      <c r="AR36" s="33">
        <f ca="1">L36/'Onglet revu P Del'!yield/'Onglet revu P Del'!Cormam*'Onglet revu P Del'!ecoti</f>
        <v>62.5</v>
      </c>
      <c r="AS36" s="33">
        <f ca="1">M36/'Onglet revu P Del'!yield/'Onglet revu P Del'!Cormam*'Onglet revu P Del'!ecoti</f>
        <v>62.5</v>
      </c>
      <c r="AT36" s="49">
        <f ca="1">N36/'Onglet revu P Del'!yield/'Onglet revu P Del'!Cormam*'Onglet revu P Del'!ecoti</f>
        <v>62.5</v>
      </c>
      <c r="AU36" s="60">
        <f t="shared" si="11"/>
        <v>16</v>
      </c>
      <c r="AV36" s="42">
        <f t="shared" ca="1" si="13"/>
        <v>1000</v>
      </c>
      <c r="AW36" s="41">
        <f>AU36</f>
        <v>16</v>
      </c>
      <c r="AX36" s="50" t="s">
        <v>65</v>
      </c>
      <c r="AY36" s="42">
        <f t="shared" ca="1" si="15"/>
        <v>1000</v>
      </c>
      <c r="AZ36" s="38">
        <f ca="1">O36/'Onglet revu P Del'!yield/'Onglet revu P Del'!Cormam*'Onglet revu P Del'!ecoti</f>
        <v>62.5</v>
      </c>
      <c r="BA36" s="38">
        <f ca="1">P36/'Onglet revu P Del'!yield/'Onglet revu P Del'!Cormam*'Onglet revu P Del'!ecoti</f>
        <v>62.5</v>
      </c>
      <c r="BB36" s="38">
        <f ca="1">Q36/'Onglet revu P Del'!yield/'Onglet revu P Del'!Cormam*'Onglet revu P Del'!ecoti</f>
        <v>62.5</v>
      </c>
      <c r="BC36" s="38">
        <f ca="1">R36/'Onglet revu P Del'!yield/'Onglet revu P Del'!Cormam*'Onglet revu P Del'!ecoti</f>
        <v>62.5</v>
      </c>
      <c r="BD36" s="38">
        <f ca="1">S36/'Onglet revu P Del'!yield/'Onglet revu P Del'!Cormam*'Onglet revu P Del'!ecoti</f>
        <v>62.5</v>
      </c>
    </row>
    <row r="37" spans="1:56" ht="15" hidden="1" customHeight="1">
      <c r="A37" s="15" t="s">
        <v>45</v>
      </c>
      <c r="B37" s="124" t="s">
        <v>118</v>
      </c>
      <c r="C37" s="37" t="s">
        <v>60</v>
      </c>
      <c r="D37" s="37" t="s">
        <v>61</v>
      </c>
      <c r="E37" s="46" t="s">
        <v>42</v>
      </c>
      <c r="F37" s="46">
        <v>2</v>
      </c>
      <c r="G37" s="33">
        <v>49</v>
      </c>
      <c r="H37" s="33">
        <v>100</v>
      </c>
      <c r="I37" s="33">
        <v>160</v>
      </c>
      <c r="J37" s="33">
        <v>130</v>
      </c>
      <c r="K37" s="33">
        <f t="shared" ref="K37:P37" si="18">J37</f>
        <v>130</v>
      </c>
      <c r="L37" s="33">
        <f t="shared" si="18"/>
        <v>130</v>
      </c>
      <c r="M37" s="35">
        <f t="shared" si="18"/>
        <v>130</v>
      </c>
      <c r="N37" s="33">
        <f t="shared" si="18"/>
        <v>130</v>
      </c>
      <c r="O37" s="33">
        <f t="shared" si="18"/>
        <v>130</v>
      </c>
      <c r="P37" s="33">
        <f t="shared" si="18"/>
        <v>130</v>
      </c>
      <c r="Q37" s="33">
        <f>P37</f>
        <v>130</v>
      </c>
      <c r="R37" s="33">
        <f t="shared" si="16"/>
        <v>130</v>
      </c>
      <c r="S37" s="33">
        <f t="shared" si="16"/>
        <v>130</v>
      </c>
      <c r="T37" s="20"/>
      <c r="U37" s="20">
        <v>0.8</v>
      </c>
      <c r="V37" s="36">
        <v>0</v>
      </c>
      <c r="W37" s="36">
        <f t="shared" si="12"/>
        <v>1</v>
      </c>
      <c r="X37" s="36">
        <f t="shared" si="1"/>
        <v>1</v>
      </c>
      <c r="Y37" s="20"/>
      <c r="Z37" s="37">
        <v>17.2</v>
      </c>
      <c r="AA37" s="33"/>
      <c r="AB37" s="33">
        <f ca="1">H37/yield/'Onglet revu P Del'!Cormam*'Onglet revu P Del'!uktmp</f>
        <v>0</v>
      </c>
      <c r="AC37" s="33">
        <f ca="1">J37/yield/'Onglet revu P Del'!Cormam*'Onglet revu P Del'!uktmp</f>
        <v>0</v>
      </c>
      <c r="AD37" s="33">
        <f ca="1">K37/yield/'Onglet revu P Del'!Cormam*'Onglet revu P Del'!uktmp</f>
        <v>0</v>
      </c>
      <c r="AE37" s="33">
        <f ca="1">L37/yield/'Onglet revu P Del'!Cormam*'Onglet revu P Del'!uktmp</f>
        <v>0</v>
      </c>
      <c r="AF37" s="33">
        <f ca="1">M37/yield/'Onglet revu P Del'!Cormam*'Onglet revu P Del'!uktmp</f>
        <v>0</v>
      </c>
      <c r="AG37" s="33">
        <f ca="1">N37/yield/'Onglet revu P Del'!Cormam*'Onglet revu P Del'!uktmp</f>
        <v>0</v>
      </c>
      <c r="AH37" s="33">
        <f ca="1">O37/yield/'Onglet revu P Del'!Cormam*'Onglet revu P Del'!uktmp</f>
        <v>0</v>
      </c>
      <c r="AI37" s="33">
        <f ca="1">P37/yield/'Onglet revu P Del'!Cormam*'Onglet revu P Del'!uktmp</f>
        <v>0</v>
      </c>
      <c r="AJ37" s="33">
        <f ca="1">Q37/yield/'Onglet revu P Del'!Cormam*'Onglet revu P Del'!uktmp</f>
        <v>0</v>
      </c>
      <c r="AK37" s="33">
        <f ca="1">R37/yield/'Onglet revu P Del'!Cormam*'Onglet revu P Del'!uktmp</f>
        <v>0</v>
      </c>
      <c r="AL37" s="33">
        <f ca="1">S37/yield/'Onglet revu P Del'!Cormam*'Onglet revu P Del'!uktmp</f>
        <v>0</v>
      </c>
      <c r="AM37" s="47"/>
      <c r="AN37" s="33">
        <f ca="1">H37/'Onglet revu P Del'!yield/'Onglet revu P Del'!Cormam*'Onglet revu P Del'!ecoti</f>
        <v>134.40860215053763</v>
      </c>
      <c r="AO37" s="53">
        <f ca="1">J37/'Onglet revu P Del'!yield/'Onglet revu P Del'!Cormam*'Onglet revu P Del'!ecoti</f>
        <v>171.05263157894737</v>
      </c>
      <c r="AP37" s="48">
        <f ca="1">AO37*Z37</f>
        <v>2942.1052631578946</v>
      </c>
      <c r="AQ37" s="33">
        <f ca="1">K37/'Onglet revu P Del'!yield/'Onglet revu P Del'!Cormam*'Onglet revu P Del'!ecoti</f>
        <v>165.81632653061226</v>
      </c>
      <c r="AR37" s="33">
        <f ca="1">L37/'Onglet revu P Del'!yield/'Onglet revu P Del'!Cormam*'Onglet revu P Del'!ecoti</f>
        <v>162.5</v>
      </c>
      <c r="AS37" s="33">
        <f ca="1">M37/'Onglet revu P Del'!yield/'Onglet revu P Del'!Cormam*'Onglet revu P Del'!ecoti</f>
        <v>162.5</v>
      </c>
      <c r="AT37" s="49">
        <f ca="1">N37/'Onglet revu P Del'!yield/'Onglet revu P Del'!Cormam*'Onglet revu P Del'!ecoti</f>
        <v>162.5</v>
      </c>
      <c r="AU37" s="41">
        <f t="shared" si="11"/>
        <v>17.2</v>
      </c>
      <c r="AV37" s="42">
        <f t="shared" ca="1" si="13"/>
        <v>2795</v>
      </c>
      <c r="AW37" s="41">
        <f>AU37</f>
        <v>17.2</v>
      </c>
      <c r="AX37" s="50" t="s">
        <v>47</v>
      </c>
      <c r="AY37" s="42">
        <f t="shared" ca="1" si="15"/>
        <v>2795</v>
      </c>
      <c r="AZ37" s="33">
        <f ca="1">O37/'Onglet revu P Del'!yield/'Onglet revu P Del'!Cormam*'Onglet revu P Del'!ecoti</f>
        <v>162.5</v>
      </c>
      <c r="BA37" s="33">
        <f ca="1">P37/'Onglet revu P Del'!yield/'Onglet revu P Del'!Cormam*'Onglet revu P Del'!ecoti</f>
        <v>162.5</v>
      </c>
      <c r="BB37" s="33">
        <f ca="1">Q37/'Onglet revu P Del'!yield/'Onglet revu P Del'!Cormam*'Onglet revu P Del'!ecoti</f>
        <v>162.5</v>
      </c>
      <c r="BC37" s="33">
        <f ca="1">R37/'Onglet revu P Del'!yield/'Onglet revu P Del'!Cormam*'Onglet revu P Del'!ecoti</f>
        <v>162.5</v>
      </c>
      <c r="BD37" s="33">
        <f ca="1">S37/'Onglet revu P Del'!yield/'Onglet revu P Del'!Cormam*'Onglet revu P Del'!ecoti</f>
        <v>162.5</v>
      </c>
    </row>
    <row r="38" spans="1:56" ht="21" hidden="1" customHeight="1">
      <c r="A38" s="20">
        <v>0</v>
      </c>
      <c r="C38" s="1">
        <v>0</v>
      </c>
      <c r="E38" s="1" t="s">
        <v>39</v>
      </c>
      <c r="F38" s="1">
        <v>0</v>
      </c>
      <c r="G38" s="26">
        <v>0</v>
      </c>
      <c r="H38" s="20">
        <v>0</v>
      </c>
      <c r="I38" s="20"/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U38" s="20">
        <v>0</v>
      </c>
      <c r="V38" s="27">
        <v>0</v>
      </c>
      <c r="W38" s="27">
        <v>0</v>
      </c>
      <c r="X38" s="27">
        <f t="shared" si="1"/>
        <v>0</v>
      </c>
      <c r="Y38" s="1">
        <v>0</v>
      </c>
      <c r="Z38" s="21">
        <v>0</v>
      </c>
      <c r="AA38" s="19"/>
      <c r="AB38" s="17">
        <v>0.93</v>
      </c>
      <c r="AC38" s="17">
        <v>0.95</v>
      </c>
      <c r="AD38" s="17">
        <v>0.98</v>
      </c>
      <c r="AE38" s="17">
        <v>1</v>
      </c>
      <c r="AF38" s="17">
        <v>1</v>
      </c>
      <c r="AG38" s="17">
        <v>1</v>
      </c>
      <c r="AH38" s="17">
        <v>1</v>
      </c>
      <c r="AI38" s="17">
        <v>1</v>
      </c>
      <c r="AJ38" s="17">
        <v>1</v>
      </c>
      <c r="AK38" s="17">
        <v>1</v>
      </c>
      <c r="AL38" s="17">
        <v>1</v>
      </c>
      <c r="AM38" s="19"/>
      <c r="AN38" s="19">
        <f>AB38</f>
        <v>0.93</v>
      </c>
      <c r="AO38" s="19">
        <f>AC38</f>
        <v>0.95</v>
      </c>
      <c r="AP38" s="19"/>
      <c r="AQ38" s="19">
        <f>AD38</f>
        <v>0.98</v>
      </c>
      <c r="AR38" s="19">
        <f>AE38</f>
        <v>1</v>
      </c>
      <c r="AS38" s="19">
        <f>AF38</f>
        <v>1</v>
      </c>
      <c r="AT38" s="22">
        <f>AG38</f>
        <v>1</v>
      </c>
      <c r="AU38" s="28"/>
      <c r="AV38" s="24"/>
      <c r="AW38" s="28"/>
      <c r="AX38" s="30"/>
      <c r="AY38" s="127"/>
      <c r="AZ38" s="19">
        <f>AH38</f>
        <v>1</v>
      </c>
      <c r="BA38" s="19">
        <f>AI38</f>
        <v>1</v>
      </c>
      <c r="BB38" s="19">
        <f>AJ38</f>
        <v>1</v>
      </c>
      <c r="BC38" s="19">
        <f>AK38</f>
        <v>1</v>
      </c>
      <c r="BD38" s="19">
        <f>AL38</f>
        <v>1</v>
      </c>
    </row>
    <row r="39" spans="1:56" ht="21" hidden="1">
      <c r="A39" s="31"/>
      <c r="B39" s="51"/>
      <c r="C39" s="37" t="s">
        <v>53</v>
      </c>
      <c r="D39" s="37"/>
      <c r="E39" s="46"/>
      <c r="F39" s="46">
        <v>1</v>
      </c>
      <c r="G39" s="33"/>
      <c r="H39" s="33">
        <v>0</v>
      </c>
      <c r="I39" s="33">
        <v>148</v>
      </c>
      <c r="J39" s="33">
        <v>0</v>
      </c>
      <c r="K39" s="33">
        <v>0</v>
      </c>
      <c r="L39" s="34"/>
      <c r="M39" s="33"/>
      <c r="N39" s="33"/>
      <c r="O39" s="33"/>
      <c r="P39" s="33"/>
      <c r="Q39" s="33"/>
      <c r="R39" s="33"/>
      <c r="S39" s="33"/>
      <c r="T39" s="20"/>
      <c r="V39" s="36"/>
      <c r="W39" s="36"/>
      <c r="X39" s="36"/>
      <c r="Y39" s="20"/>
      <c r="Z39" s="37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47"/>
      <c r="AN39" s="33"/>
      <c r="AO39" s="33"/>
      <c r="AP39" s="33"/>
      <c r="AQ39" s="33"/>
      <c r="AR39" s="33"/>
      <c r="AS39" s="33"/>
      <c r="AT39" s="49"/>
      <c r="AU39" s="41">
        <f>Z39</f>
        <v>0</v>
      </c>
      <c r="AV39" s="42">
        <f>AU39*AT39</f>
        <v>0</v>
      </c>
      <c r="AW39" s="41">
        <f>AU39</f>
        <v>0</v>
      </c>
      <c r="AX39" s="50" t="s">
        <v>47</v>
      </c>
      <c r="AY39" s="42">
        <f>AT39*AW39</f>
        <v>0</v>
      </c>
      <c r="AZ39" s="33"/>
      <c r="BA39" s="33"/>
      <c r="BB39" s="33"/>
      <c r="BC39" s="33"/>
      <c r="BD39" s="33"/>
    </row>
    <row r="40" spans="1:56">
      <c r="G40" s="26"/>
      <c r="V40" s="20"/>
      <c r="W40" s="20"/>
      <c r="X40" s="20"/>
      <c r="Y40" s="20"/>
      <c r="Z40" s="37"/>
      <c r="BD40" s="38"/>
    </row>
    <row r="41" spans="1:56" ht="21">
      <c r="C41" s="74" t="s">
        <v>89</v>
      </c>
      <c r="G41" s="26"/>
      <c r="V41" s="20"/>
      <c r="W41" s="20"/>
      <c r="X41" s="20"/>
      <c r="Y41" s="20"/>
      <c r="Z41" s="37"/>
      <c r="AM41" s="1" t="s">
        <v>90</v>
      </c>
      <c r="BD41" s="38"/>
    </row>
    <row r="42" spans="1:56" s="74" customFormat="1" ht="21">
      <c r="C42" s="75" t="s">
        <v>91</v>
      </c>
      <c r="E42" s="74" t="s">
        <v>42</v>
      </c>
      <c r="G42" s="76">
        <f t="shared" ref="G42:S42" si="19">SUM(G4:G39)</f>
        <v>2829</v>
      </c>
      <c r="H42" s="77">
        <f t="shared" si="19"/>
        <v>3270.6371564227302</v>
      </c>
      <c r="I42" s="77">
        <f t="shared" si="19"/>
        <v>3258.5</v>
      </c>
      <c r="J42" s="77">
        <f t="shared" si="19"/>
        <v>3504</v>
      </c>
      <c r="K42" s="77">
        <f t="shared" si="19"/>
        <v>4283</v>
      </c>
      <c r="L42" s="77">
        <f t="shared" si="19"/>
        <v>4800.3467007601339</v>
      </c>
      <c r="M42" s="77">
        <f t="shared" si="19"/>
        <v>5352.96</v>
      </c>
      <c r="N42" s="77">
        <f t="shared" si="19"/>
        <v>5978.28</v>
      </c>
      <c r="O42" s="77">
        <f t="shared" si="19"/>
        <v>6243.28</v>
      </c>
      <c r="P42" s="77">
        <f t="shared" si="19"/>
        <v>6503.28</v>
      </c>
      <c r="Q42" s="77">
        <f t="shared" si="19"/>
        <v>6653.28</v>
      </c>
      <c r="R42" s="77">
        <f t="shared" si="19"/>
        <v>6733.28</v>
      </c>
      <c r="S42" s="77">
        <f t="shared" si="19"/>
        <v>6603.28</v>
      </c>
      <c r="U42" s="78"/>
      <c r="AA42" s="77"/>
      <c r="AB42" s="79">
        <f t="shared" ref="AB42:AL42" ca="1" si="20">SUM(AB4:AB39)</f>
        <v>4004.6354479582892</v>
      </c>
      <c r="AC42" s="79" t="e">
        <f t="shared" ca="1" si="20"/>
        <v>#REF!</v>
      </c>
      <c r="AD42" s="79">
        <f t="shared" ca="1" si="20"/>
        <v>3769.3551098600356</v>
      </c>
      <c r="AE42" s="79">
        <f t="shared" ca="1" si="20"/>
        <v>3937.6671149597701</v>
      </c>
      <c r="AF42" s="79">
        <f t="shared" ca="1" si="20"/>
        <v>4015.0377998846225</v>
      </c>
      <c r="AG42" s="79">
        <f t="shared" ca="1" si="20"/>
        <v>4355.6161234255796</v>
      </c>
      <c r="AH42" s="79">
        <f t="shared" ca="1" si="20"/>
        <v>4355.6161234255796</v>
      </c>
      <c r="AI42" s="79">
        <f t="shared" ca="1" si="20"/>
        <v>4355.6161234255796</v>
      </c>
      <c r="AJ42" s="79">
        <f t="shared" ca="1" si="20"/>
        <v>4418.1161234255796</v>
      </c>
      <c r="AK42" s="79">
        <f t="shared" ca="1" si="20"/>
        <v>4480.6161234255796</v>
      </c>
      <c r="AL42" s="79">
        <f t="shared" ca="1" si="20"/>
        <v>4543.1161234255796</v>
      </c>
      <c r="AN42" s="77">
        <f ca="1">SUM(AN4:AN39)</f>
        <v>321.4655790384378</v>
      </c>
      <c r="AO42" s="77" t="e">
        <f ca="1">SUM(AO4:AO39)</f>
        <v>#REF!</v>
      </c>
      <c r="AP42" s="42" t="e">
        <f ca="1">SUM(AP7:AP39)</f>
        <v>#REF!</v>
      </c>
      <c r="AQ42" s="77">
        <f t="shared" ref="AQ42:BD42" ca="1" si="21">SUM(AQ4:AQ40)</f>
        <v>1685.2132301196345</v>
      </c>
      <c r="AR42" s="77">
        <f t="shared" ca="1" si="21"/>
        <v>2095.0432471972927</v>
      </c>
      <c r="AS42" s="77">
        <f t="shared" ca="1" si="21"/>
        <v>2711.2449771268721</v>
      </c>
      <c r="AT42" s="80">
        <f t="shared" ca="1" si="21"/>
        <v>3103.9398397928107</v>
      </c>
      <c r="AU42" s="81"/>
      <c r="AV42" s="42">
        <f ca="1">SUM(AV7:AV39)</f>
        <v>48058.998577549457</v>
      </c>
      <c r="AW42" s="43"/>
      <c r="AX42" s="44"/>
      <c r="AY42" s="42">
        <f ca="1">SUM(AY7:AY39)</f>
        <v>48622.123577549457</v>
      </c>
      <c r="AZ42" s="77">
        <f t="shared" ca="1" si="21"/>
        <v>3437.2731731261442</v>
      </c>
      <c r="BA42" s="77">
        <f t="shared" ca="1" si="21"/>
        <v>3766.4398397928107</v>
      </c>
      <c r="BB42" s="77">
        <f t="shared" ca="1" si="21"/>
        <v>3962.2731731261442</v>
      </c>
      <c r="BC42" s="77">
        <f t="shared" ca="1" si="21"/>
        <v>4049.7731731261442</v>
      </c>
      <c r="BD42" s="77">
        <f t="shared" ca="1" si="21"/>
        <v>3912.2731731261442</v>
      </c>
    </row>
    <row r="43" spans="1:56" s="74" customFormat="1" ht="21">
      <c r="C43" s="75" t="s">
        <v>92</v>
      </c>
      <c r="G43" s="76"/>
      <c r="H43" s="82">
        <v>86.7</v>
      </c>
      <c r="I43" s="82">
        <v>84.9</v>
      </c>
      <c r="J43" s="82">
        <v>84.4</v>
      </c>
      <c r="K43" s="82">
        <v>91.6</v>
      </c>
      <c r="L43" s="77"/>
      <c r="M43" s="77"/>
      <c r="N43" s="77"/>
      <c r="O43" s="77"/>
      <c r="P43" s="77"/>
      <c r="Q43" s="77"/>
      <c r="R43" s="77"/>
      <c r="S43" s="77"/>
      <c r="U43" s="78"/>
      <c r="AA43" s="77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N43" s="77"/>
      <c r="AO43" s="77"/>
      <c r="AP43" s="83" t="e">
        <f ca="1">AP42/AO42</f>
        <v>#REF!</v>
      </c>
      <c r="AQ43" s="77"/>
      <c r="AR43" s="77"/>
      <c r="AS43" s="77"/>
      <c r="AT43" s="80"/>
      <c r="AU43" s="81"/>
      <c r="AV43" s="84">
        <f ca="1">AV42/AT42</f>
        <v>15.483224887746992</v>
      </c>
      <c r="AW43" s="85"/>
      <c r="AX43" s="86"/>
      <c r="AY43" s="87">
        <f ca="1">AY42/AT42</f>
        <v>15.664647540589899</v>
      </c>
      <c r="AZ43" s="77"/>
      <c r="BA43" s="77"/>
      <c r="BB43" s="77"/>
      <c r="BC43" s="77"/>
      <c r="BD43" s="77"/>
    </row>
    <row r="44" spans="1:56" ht="21">
      <c r="C44" s="75" t="s">
        <v>93</v>
      </c>
      <c r="H44" s="88" t="e">
        <f>#REF!/1000</f>
        <v>#REF!</v>
      </c>
      <c r="I44" s="88"/>
      <c r="J44" s="88" t="e">
        <f>#REF!/1000</f>
        <v>#REF!</v>
      </c>
      <c r="K44" s="88" t="e">
        <f>#REF!/1000</f>
        <v>#REF!</v>
      </c>
      <c r="L44" s="88" t="e">
        <f>#REF!/1000</f>
        <v>#REF!</v>
      </c>
      <c r="M44" s="88" t="e">
        <f>#REF!/1000</f>
        <v>#REF!</v>
      </c>
      <c r="N44" s="88" t="e">
        <f>#REF!/1000</f>
        <v>#REF!</v>
      </c>
      <c r="O44" s="88" t="e">
        <f>#REF!/1000</f>
        <v>#REF!</v>
      </c>
      <c r="P44" s="88" t="e">
        <f>#REF!/1000</f>
        <v>#REF!</v>
      </c>
      <c r="Q44" s="88" t="e">
        <f>#REF!/1000</f>
        <v>#REF!</v>
      </c>
      <c r="R44" s="88" t="e">
        <f>#REF!/1000</f>
        <v>#REF!</v>
      </c>
      <c r="S44" s="88" t="e">
        <f>#REF!/1000</f>
        <v>#REF!</v>
      </c>
      <c r="AM44" s="74"/>
    </row>
    <row r="45" spans="1:56" ht="21">
      <c r="C45" s="75"/>
    </row>
    <row r="46" spans="1:56" ht="21">
      <c r="C46" s="75" t="s">
        <v>94</v>
      </c>
      <c r="H46" s="77">
        <f ca="1">AB42</f>
        <v>4004.6354479582892</v>
      </c>
      <c r="I46" s="77"/>
      <c r="J46" s="77" t="e">
        <f t="shared" ref="J46:S46" ca="1" si="22">AC42</f>
        <v>#REF!</v>
      </c>
      <c r="K46" s="77">
        <f t="shared" ca="1" si="22"/>
        <v>3769.3551098600356</v>
      </c>
      <c r="L46" s="77">
        <f t="shared" ca="1" si="22"/>
        <v>3937.6671149597701</v>
      </c>
      <c r="M46" s="77">
        <f t="shared" ca="1" si="22"/>
        <v>4015.0377998846225</v>
      </c>
      <c r="N46" s="77">
        <f t="shared" ca="1" si="22"/>
        <v>4355.6161234255796</v>
      </c>
      <c r="O46" s="77">
        <f t="shared" ca="1" si="22"/>
        <v>4355.6161234255796</v>
      </c>
      <c r="P46" s="77">
        <f t="shared" ca="1" si="22"/>
        <v>4355.6161234255796</v>
      </c>
      <c r="Q46" s="77">
        <f t="shared" ca="1" si="22"/>
        <v>4418.1161234255796</v>
      </c>
      <c r="R46" s="77">
        <f t="shared" ca="1" si="22"/>
        <v>4480.6161234255796</v>
      </c>
      <c r="S46" s="77">
        <f t="shared" ca="1" si="22"/>
        <v>4543.1161234255796</v>
      </c>
    </row>
    <row r="47" spans="1:56" ht="21">
      <c r="C47" s="75" t="s">
        <v>95</v>
      </c>
      <c r="H47" s="77">
        <f ca="1">AN42</f>
        <v>321.4655790384378</v>
      </c>
      <c r="I47" s="77"/>
      <c r="J47" s="77" t="e">
        <f ca="1">AO42</f>
        <v>#REF!</v>
      </c>
      <c r="K47" s="77">
        <f ca="1">AQ42</f>
        <v>1685.2132301196345</v>
      </c>
      <c r="L47" s="77">
        <f ca="1">AR42</f>
        <v>2095.0432471972927</v>
      </c>
      <c r="M47" s="77">
        <f ca="1">AS42</f>
        <v>2711.2449771268721</v>
      </c>
      <c r="N47" s="77">
        <f ca="1">AT42</f>
        <v>3103.9398397928107</v>
      </c>
      <c r="O47" s="77">
        <f ca="1">AZ42</f>
        <v>3437.2731731261442</v>
      </c>
      <c r="P47" s="77">
        <f ca="1">BA42</f>
        <v>3766.4398397928107</v>
      </c>
      <c r="Q47" s="77">
        <f ca="1">BB42</f>
        <v>3962.2731731261442</v>
      </c>
      <c r="R47" s="77">
        <f ca="1">BC42</f>
        <v>4049.7731731261442</v>
      </c>
      <c r="S47" s="77">
        <f ca="1">BD42</f>
        <v>3912.2731731261442</v>
      </c>
    </row>
    <row r="48" spans="1:56" ht="21">
      <c r="C48" s="75"/>
      <c r="L48" s="1">
        <v>2095</v>
      </c>
      <c r="M48" s="1">
        <v>2611</v>
      </c>
      <c r="N48" s="1">
        <v>3103</v>
      </c>
      <c r="O48" s="1">
        <v>3374</v>
      </c>
    </row>
    <row r="49" spans="3:26" ht="21.75" thickBot="1">
      <c r="C49" s="75"/>
    </row>
    <row r="50" spans="3:26" ht="21.75" thickBot="1">
      <c r="C50" s="75"/>
      <c r="L50" s="1">
        <f t="shared" ref="L50:S50" si="23">L2</f>
        <v>2021</v>
      </c>
      <c r="M50" s="1">
        <f t="shared" si="23"/>
        <v>0</v>
      </c>
      <c r="N50" s="1">
        <f t="shared" si="23"/>
        <v>2023</v>
      </c>
      <c r="O50" s="1">
        <f t="shared" si="23"/>
        <v>2024</v>
      </c>
      <c r="P50" s="1">
        <f t="shared" si="23"/>
        <v>2025</v>
      </c>
      <c r="Q50" s="1">
        <f t="shared" si="23"/>
        <v>2026</v>
      </c>
      <c r="R50" s="1">
        <f t="shared" si="23"/>
        <v>2027</v>
      </c>
      <c r="S50" s="1">
        <f t="shared" si="23"/>
        <v>2028</v>
      </c>
      <c r="W50" s="89" t="str">
        <f>H2</f>
        <v>2018 Budget</v>
      </c>
      <c r="X50" s="90" t="str">
        <f>I2</f>
        <v>2018 P4</v>
      </c>
      <c r="Y50" s="90" t="str">
        <f>J2</f>
        <v>2019 Budget</v>
      </c>
      <c r="Z50" s="91">
        <f>K2</f>
        <v>2020</v>
      </c>
    </row>
    <row r="51" spans="3:26">
      <c r="C51" s="15" t="s">
        <v>96</v>
      </c>
      <c r="E51" s="1" t="s">
        <v>42</v>
      </c>
      <c r="F51" s="1">
        <v>1</v>
      </c>
      <c r="G51" s="32">
        <f>SUMIF($F$4:$F$40,$F51,G4:G40)</f>
        <v>2728</v>
      </c>
      <c r="K51" s="10"/>
      <c r="L51" s="92">
        <f>SUMIF($F$4:$F$40,$F51,L10:L47)</f>
        <v>469</v>
      </c>
      <c r="M51" s="92">
        <f>SUMIF($F$4:$F$40,$F51,M10:M47)</f>
        <v>514</v>
      </c>
      <c r="N51" s="92">
        <f>SUMIF($F$4:$F$40,$F51,N10:N47)</f>
        <v>634</v>
      </c>
      <c r="O51" s="92">
        <f>SUMIF($F$4:$F$40,$F51,O10:O47)</f>
        <v>684</v>
      </c>
      <c r="P51" s="93"/>
      <c r="Q51" s="93"/>
      <c r="R51" s="93"/>
      <c r="S51" s="93"/>
      <c r="T51" s="93"/>
      <c r="U51" s="94"/>
      <c r="V51" s="95" t="s">
        <v>96</v>
      </c>
      <c r="W51" s="96">
        <f>SUMIF($F$4:$F$40,$F51,H4:H40)</f>
        <v>2802.83715642273</v>
      </c>
      <c r="X51" s="96">
        <f>SUMIF($F$4:$F$40,$F51,I4:I40)</f>
        <v>2962.5</v>
      </c>
      <c r="Y51" s="96">
        <f>SUMIF($F$4:$F$40,$F51,J4:J40)</f>
        <v>2554</v>
      </c>
      <c r="Z51" s="97">
        <f>SUMIF($F$4:$F$40,$F51,K4:K40)</f>
        <v>3148</v>
      </c>
    </row>
    <row r="52" spans="3:26">
      <c r="C52" s="15" t="s">
        <v>97</v>
      </c>
      <c r="E52" s="1" t="s">
        <v>42</v>
      </c>
      <c r="F52" s="1">
        <v>2</v>
      </c>
      <c r="G52" s="32">
        <f>SUMIF($F$4:$F$40,$F52,G4:G40)</f>
        <v>61</v>
      </c>
      <c r="K52" s="98"/>
      <c r="L52" s="99">
        <f>SUMIF($F$4:$F$40,$F52,L10:L47)</f>
        <v>284.16670076013304</v>
      </c>
      <c r="M52" s="99">
        <f>SUMIF($F$4:$F$40,$F52,M10:M47)</f>
        <v>415</v>
      </c>
      <c r="N52" s="99">
        <f>SUMIF($F$4:$F$40,$F52,N10:N47)</f>
        <v>715</v>
      </c>
      <c r="O52" s="99">
        <f>SUMIF($F$4:$F$40,$F52,O10:O47)</f>
        <v>715</v>
      </c>
      <c r="P52" s="100"/>
      <c r="Q52" s="100"/>
      <c r="R52" s="100"/>
      <c r="S52" s="100"/>
      <c r="T52" s="100"/>
      <c r="U52" s="101"/>
      <c r="V52" s="102" t="s">
        <v>97</v>
      </c>
      <c r="W52" s="103">
        <f>SUMIF($F$4:$F$40,$F52,H4:H40)</f>
        <v>127</v>
      </c>
      <c r="X52" s="103">
        <f>SUMIF($F$4:$F$40,$F52,I4:I40)</f>
        <v>160</v>
      </c>
      <c r="Y52" s="103">
        <f>SUMIF($F$4:$F$40,$F52,J4:J40)</f>
        <v>255</v>
      </c>
      <c r="Z52" s="104">
        <f>SUMIF($F$4:$F$40,$F52,K4:K40)</f>
        <v>223</v>
      </c>
    </row>
    <row r="53" spans="3:26" ht="15.75" thickBot="1">
      <c r="C53" s="15" t="s">
        <v>98</v>
      </c>
      <c r="E53" s="1" t="s">
        <v>42</v>
      </c>
      <c r="F53" s="1">
        <v>3</v>
      </c>
      <c r="G53" s="32">
        <f>SUMIF($F$4:$F$40,$F53,G4:G40)</f>
        <v>40</v>
      </c>
      <c r="K53" s="105"/>
      <c r="L53" s="106">
        <f>SUMIF($F$4:$F$40,$F53,L10:L47)</f>
        <v>8361.1095946099213</v>
      </c>
      <c r="M53" s="106">
        <f>SUMIF($F$4:$F$40,$F53,M10:M47)</f>
        <v>9179.3706796325314</v>
      </c>
      <c r="N53" s="106">
        <f>SUMIF($F$4:$F$40,$F53,N10:N47)</f>
        <v>9939.4445725239038</v>
      </c>
      <c r="O53" s="106">
        <f>SUMIF($F$4:$F$40,$F53,O10:O47)</f>
        <v>10264.444572523904</v>
      </c>
      <c r="P53" s="107"/>
      <c r="Q53" s="107"/>
      <c r="R53" s="107"/>
      <c r="S53" s="107"/>
      <c r="T53" s="107"/>
      <c r="U53" s="108"/>
      <c r="V53" s="109" t="s">
        <v>98</v>
      </c>
      <c r="W53" s="110">
        <f>SUMIF($F$4:$F$40,$F53,H4:H40)</f>
        <v>340.8</v>
      </c>
      <c r="X53" s="110">
        <f>SUMIF($F$4:$F$40,$F53,I4:I40)</f>
        <v>136</v>
      </c>
      <c r="Y53" s="110">
        <f>SUMIF($F$4:$F$40,$F53,J4:J40)</f>
        <v>695</v>
      </c>
      <c r="Z53" s="111">
        <f>SUMIF($F$4:$F$40,$F53,K4:K40)</f>
        <v>912</v>
      </c>
    </row>
    <row r="54" spans="3:26" ht="15.75" thickBot="1">
      <c r="G54" s="32"/>
      <c r="L54" s="38" t="e">
        <f>SUMIF($F$4:$F$40,$F54,L10:L47)</f>
        <v>#REF!</v>
      </c>
      <c r="M54" s="38" t="e">
        <f>SUMIF($F$4:$F$40,$F54,M10:M47)</f>
        <v>#REF!</v>
      </c>
      <c r="N54" s="38" t="e">
        <f>SUMIF($F$4:$F$40,$F54,N10:N47)</f>
        <v>#REF!</v>
      </c>
      <c r="O54" s="38" t="e">
        <f>SUMIF($F$4:$F$40,$F54,O10:O47)</f>
        <v>#REF!</v>
      </c>
      <c r="V54" s="112"/>
      <c r="W54" s="33"/>
      <c r="X54" s="33"/>
      <c r="Y54" s="33"/>
      <c r="Z54" s="113"/>
    </row>
    <row r="55" spans="3:26" ht="15.75" thickBot="1">
      <c r="C55" s="15" t="s">
        <v>99</v>
      </c>
      <c r="K55" s="114"/>
      <c r="L55" s="115"/>
      <c r="M55" s="115"/>
      <c r="N55" s="115"/>
      <c r="O55" s="115"/>
      <c r="P55" s="115"/>
      <c r="Q55" s="115"/>
      <c r="R55" s="115"/>
      <c r="S55" s="115"/>
      <c r="T55" s="115"/>
      <c r="U55" s="116"/>
      <c r="V55" s="117" t="s">
        <v>99</v>
      </c>
      <c r="W55" s="118">
        <f>W51/H42</f>
        <v>0.85696976533108982</v>
      </c>
      <c r="X55" s="119">
        <f>X51/I42</f>
        <v>0.90916065674390056</v>
      </c>
      <c r="Y55" s="119">
        <f>Y51/J42</f>
        <v>0.72888127853881279</v>
      </c>
      <c r="Z55" s="120">
        <f>Z51/K42</f>
        <v>0.73499883259397614</v>
      </c>
    </row>
    <row r="57" spans="3:26">
      <c r="L57" s="1">
        <f t="shared" ref="L57:T57" si="24">L51/L42</f>
        <v>9.7701276436081994E-2</v>
      </c>
      <c r="M57" s="1">
        <f t="shared" si="24"/>
        <v>9.602164036346246E-2</v>
      </c>
      <c r="N57" s="1">
        <f t="shared" si="24"/>
        <v>0.10605056972908596</v>
      </c>
      <c r="O57" s="1">
        <f t="shared" si="24"/>
        <v>0.10955779654284287</v>
      </c>
      <c r="P57" s="1">
        <f t="shared" si="24"/>
        <v>0</v>
      </c>
      <c r="Q57" s="1">
        <f t="shared" si="24"/>
        <v>0</v>
      </c>
      <c r="R57" s="1">
        <f t="shared" si="24"/>
        <v>0</v>
      </c>
      <c r="S57" s="1">
        <f t="shared" si="24"/>
        <v>0</v>
      </c>
      <c r="T57" s="1" t="e">
        <f t="shared" si="24"/>
        <v>#DIV/0!</v>
      </c>
    </row>
  </sheetData>
  <autoFilter ref="A2:BD39">
    <filterColumn colId="1">
      <filters>
        <filter val="Engine"/>
      </filters>
    </filterColumn>
    <sortState ref="A3:BD39">
      <sortCondition ref="D2:D39"/>
    </sortState>
  </autoFilter>
  <mergeCells count="1">
    <mergeCell ref="G1:L1"/>
  </mergeCells>
  <pageMargins left="0.7" right="0.7" top="0.75" bottom="0.75" header="0.3" footer="0.3"/>
  <pageSetup paperSize="9" scale="73" orientation="landscape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E13" sqref="E13"/>
    </sheetView>
  </sheetViews>
  <sheetFormatPr baseColWidth="10" defaultRowHeight="15"/>
  <cols>
    <col min="1" max="1" width="23.5703125" bestFit="1" customWidth="1"/>
    <col min="2" max="2" width="11.5703125" customWidth="1"/>
    <col min="3" max="3" width="13.140625" customWidth="1"/>
    <col min="4" max="4" width="14.85546875" customWidth="1"/>
    <col min="5" max="5" width="13.7109375" customWidth="1"/>
    <col min="6" max="6" width="16.5703125" customWidth="1"/>
    <col min="8" max="8" width="8.42578125" customWidth="1"/>
    <col min="9" max="9" width="9.42578125" customWidth="1"/>
    <col min="12" max="12" width="30.85546875" bestFit="1" customWidth="1"/>
    <col min="13" max="13" width="21.28515625" bestFit="1" customWidth="1"/>
  </cols>
  <sheetData>
    <row r="1" spans="1:16">
      <c r="L1" t="s">
        <v>105</v>
      </c>
      <c r="N1" s="121"/>
      <c r="O1" s="121"/>
    </row>
    <row r="2" spans="1:16" ht="30">
      <c r="A2" s="132" t="s">
        <v>117</v>
      </c>
      <c r="B2" s="135" t="s">
        <v>1</v>
      </c>
      <c r="C2" s="135" t="s">
        <v>120</v>
      </c>
      <c r="D2" s="135" t="s">
        <v>7</v>
      </c>
      <c r="E2" s="135" t="s">
        <v>5</v>
      </c>
      <c r="F2" s="135" t="s">
        <v>6</v>
      </c>
      <c r="G2" s="135" t="s">
        <v>2</v>
      </c>
      <c r="H2" s="135" t="s">
        <v>3</v>
      </c>
      <c r="I2" s="135" t="s">
        <v>4</v>
      </c>
    </row>
    <row r="3" spans="1:16">
      <c r="A3" s="132" t="s">
        <v>0</v>
      </c>
      <c r="B3" s="134">
        <v>696</v>
      </c>
      <c r="C3" s="134">
        <v>726</v>
      </c>
      <c r="D3" s="134">
        <v>282</v>
      </c>
      <c r="E3" s="134">
        <v>423</v>
      </c>
      <c r="F3" s="134">
        <v>61</v>
      </c>
      <c r="G3" s="134">
        <v>500</v>
      </c>
      <c r="H3" s="134">
        <v>97</v>
      </c>
      <c r="I3" s="134">
        <v>1210</v>
      </c>
      <c r="J3">
        <f>SUM(B3:I3)</f>
        <v>3995</v>
      </c>
      <c r="M3" t="s">
        <v>0</v>
      </c>
      <c r="N3">
        <v>2021</v>
      </c>
      <c r="O3">
        <v>2022</v>
      </c>
      <c r="P3" t="s">
        <v>0</v>
      </c>
    </row>
    <row r="4" spans="1:16" hidden="1">
      <c r="A4" s="132"/>
      <c r="B4" s="134"/>
      <c r="C4" s="134"/>
      <c r="D4" s="138">
        <f>SUM(D3:F3)</f>
        <v>766</v>
      </c>
      <c r="E4" s="138"/>
      <c r="F4" s="138"/>
      <c r="G4" s="134"/>
      <c r="H4" s="134"/>
      <c r="I4" s="134"/>
      <c r="L4" t="s">
        <v>68</v>
      </c>
      <c r="M4" t="s">
        <v>106</v>
      </c>
      <c r="N4">
        <v>650</v>
      </c>
      <c r="O4">
        <v>720</v>
      </c>
    </row>
    <row r="5" spans="1:16">
      <c r="A5" s="132" t="s">
        <v>8</v>
      </c>
      <c r="B5" s="134">
        <v>267</v>
      </c>
      <c r="C5" s="134">
        <v>867</v>
      </c>
      <c r="D5" s="138">
        <v>1150</v>
      </c>
      <c r="E5" s="138"/>
      <c r="F5" s="138"/>
      <c r="G5" s="134">
        <v>228</v>
      </c>
      <c r="H5" s="134" t="s">
        <v>11</v>
      </c>
      <c r="I5" s="134">
        <v>200</v>
      </c>
      <c r="J5">
        <f>SUM(B5:I5)</f>
        <v>2712</v>
      </c>
      <c r="M5" t="s">
        <v>108</v>
      </c>
    </row>
    <row r="6" spans="1:16">
      <c r="A6" s="136" t="s">
        <v>115</v>
      </c>
      <c r="B6" s="134">
        <v>50</v>
      </c>
      <c r="C6" s="134">
        <v>968</v>
      </c>
      <c r="D6" s="138">
        <v>19</v>
      </c>
      <c r="E6" s="138"/>
      <c r="F6" s="138"/>
      <c r="G6" s="134">
        <v>10</v>
      </c>
      <c r="H6" s="134"/>
      <c r="I6" s="134">
        <v>170</v>
      </c>
      <c r="J6">
        <f>SUM(B6:I6)</f>
        <v>1217</v>
      </c>
      <c r="M6" t="s">
        <v>107</v>
      </c>
    </row>
    <row r="7" spans="1:16">
      <c r="E7" s="133"/>
      <c r="L7" t="s">
        <v>73</v>
      </c>
      <c r="N7">
        <v>170</v>
      </c>
      <c r="O7">
        <v>170</v>
      </c>
    </row>
    <row r="8" spans="1:16">
      <c r="B8" t="s">
        <v>116</v>
      </c>
      <c r="L8" t="s">
        <v>64</v>
      </c>
      <c r="N8">
        <v>10</v>
      </c>
      <c r="O8">
        <v>10</v>
      </c>
    </row>
    <row r="9" spans="1:16">
      <c r="A9" t="s">
        <v>103</v>
      </c>
      <c r="B9" t="s">
        <v>55</v>
      </c>
      <c r="C9" t="s">
        <v>102</v>
      </c>
      <c r="E9" t="s">
        <v>68</v>
      </c>
      <c r="G9" t="s">
        <v>2</v>
      </c>
      <c r="I9" t="s">
        <v>101</v>
      </c>
      <c r="L9" t="s">
        <v>41</v>
      </c>
      <c r="M9" t="s">
        <v>109</v>
      </c>
      <c r="N9">
        <v>535</v>
      </c>
      <c r="O9">
        <v>788</v>
      </c>
    </row>
    <row r="10" spans="1:16">
      <c r="A10" t="s">
        <v>42</v>
      </c>
      <c r="B10">
        <v>720</v>
      </c>
      <c r="C10">
        <v>3387</v>
      </c>
      <c r="E10">
        <v>935</v>
      </c>
      <c r="G10">
        <v>221</v>
      </c>
      <c r="I10">
        <v>170</v>
      </c>
      <c r="L10" t="s">
        <v>58</v>
      </c>
      <c r="N10">
        <v>50</v>
      </c>
      <c r="O10">
        <v>50</v>
      </c>
    </row>
    <row r="11" spans="1:16">
      <c r="L11" t="s">
        <v>104</v>
      </c>
      <c r="N11">
        <v>180</v>
      </c>
      <c r="O11">
        <v>180</v>
      </c>
    </row>
    <row r="19" spans="1:9">
      <c r="A19" t="s">
        <v>9</v>
      </c>
      <c r="B19" t="s">
        <v>15</v>
      </c>
      <c r="C19" t="s">
        <v>16</v>
      </c>
      <c r="E19" t="s">
        <v>114</v>
      </c>
      <c r="G19" t="s">
        <v>14</v>
      </c>
      <c r="H19" t="s">
        <v>12</v>
      </c>
      <c r="I19" t="s">
        <v>10</v>
      </c>
    </row>
    <row r="20" spans="1:9">
      <c r="I20" t="s">
        <v>13</v>
      </c>
    </row>
    <row r="21" spans="1:9">
      <c r="B21" t="s">
        <v>100</v>
      </c>
    </row>
  </sheetData>
  <mergeCells count="3">
    <mergeCell ref="D4:F4"/>
    <mergeCell ref="D5:F5"/>
    <mergeCell ref="D6:F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2" sqref="C2"/>
    </sheetView>
  </sheetViews>
  <sheetFormatPr baseColWidth="10" defaultRowHeight="15"/>
  <cols>
    <col min="1" max="1" width="25.7109375" bestFit="1" customWidth="1"/>
  </cols>
  <sheetData>
    <row r="1" spans="1:3">
      <c r="B1">
        <v>2021</v>
      </c>
      <c r="C1">
        <v>2022</v>
      </c>
    </row>
    <row r="2" spans="1:3">
      <c r="A2" t="s">
        <v>68</v>
      </c>
      <c r="B2">
        <v>650</v>
      </c>
      <c r="C2">
        <v>720</v>
      </c>
    </row>
    <row r="3" spans="1:3">
      <c r="A3" t="s">
        <v>73</v>
      </c>
      <c r="B3">
        <v>170</v>
      </c>
      <c r="C3">
        <v>170</v>
      </c>
    </row>
    <row r="4" spans="1:3">
      <c r="A4" t="s">
        <v>64</v>
      </c>
      <c r="B4">
        <v>10</v>
      </c>
      <c r="C4">
        <v>10</v>
      </c>
    </row>
    <row r="5" spans="1:3">
      <c r="A5" t="s">
        <v>41</v>
      </c>
      <c r="B5">
        <v>535</v>
      </c>
      <c r="C5">
        <v>788</v>
      </c>
    </row>
    <row r="6" spans="1:3">
      <c r="A6" t="s">
        <v>58</v>
      </c>
      <c r="B6">
        <v>50</v>
      </c>
      <c r="C6">
        <v>50</v>
      </c>
    </row>
    <row r="7" spans="1:3">
      <c r="A7" t="s">
        <v>104</v>
      </c>
      <c r="B7">
        <v>180</v>
      </c>
      <c r="C7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15</vt:i4>
      </vt:variant>
    </vt:vector>
  </HeadingPairs>
  <TitlesOfParts>
    <vt:vector size="21" baseType="lpstr">
      <vt:lpstr>Budget  2019 TEST</vt:lpstr>
      <vt:lpstr>Budget  2019 test suivant P.Del</vt:lpstr>
      <vt:lpstr>Onglet revu P Del</vt:lpstr>
      <vt:lpstr>comparatif DAE</vt:lpstr>
      <vt:lpstr>test</vt:lpstr>
      <vt:lpstr>Feuil3</vt:lpstr>
      <vt:lpstr>'Budget  2019 TEST'!Cormam</vt:lpstr>
      <vt:lpstr>'Budget  2019 test suivant P.Del'!Cormam</vt:lpstr>
      <vt:lpstr>'Onglet revu P Del'!Cormam</vt:lpstr>
      <vt:lpstr>'Budget  2019 TEST'!ecoti</vt:lpstr>
      <vt:lpstr>'Budget  2019 test suivant P.Del'!ecoti</vt:lpstr>
      <vt:lpstr>'Onglet revu P Del'!ecoti</vt:lpstr>
      <vt:lpstr>'Budget  2019 TEST'!uktmp</vt:lpstr>
      <vt:lpstr>'Budget  2019 test suivant P.Del'!uktmp</vt:lpstr>
      <vt:lpstr>'Onglet revu P Del'!uktmp</vt:lpstr>
      <vt:lpstr>'Budget  2019 TEST'!yield</vt:lpstr>
      <vt:lpstr>'Budget  2019 test suivant P.Del'!yield</vt:lpstr>
      <vt:lpstr>'Onglet revu P Del'!yield</vt:lpstr>
      <vt:lpstr>'Budget  2019 TEST'!Zone_d_impression</vt:lpstr>
      <vt:lpstr>'Budget  2019 test suivant P.Del'!Zone_d_impression</vt:lpstr>
      <vt:lpstr>'Onglet revu P Del'!Zone_d_impression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Gaudin</dc:creator>
  <cp:lastModifiedBy>Patrick Delaborde</cp:lastModifiedBy>
  <dcterms:created xsi:type="dcterms:W3CDTF">2019-04-05T19:44:24Z</dcterms:created>
  <dcterms:modified xsi:type="dcterms:W3CDTF">2019-04-12T12:13:58Z</dcterms:modified>
</cp:coreProperties>
</file>