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240" windowHeight="8100" activeTab="1"/>
    <workbookView xWindow="360" yWindow="75" windowWidth="9315" windowHeight="9270" activeTab="1"/>
  </bookViews>
  <sheets>
    <sheet name="Feuil1" sheetId="15" r:id="rId1"/>
    <sheet name="Proposition" sheetId="16" r:id="rId2"/>
  </sheets>
  <definedNames>
    <definedName name="capital" localSheetId="1">#REF!</definedName>
    <definedName name="capital">#REF!</definedName>
    <definedName name="cible" localSheetId="1">#REF!</definedName>
    <definedName name="cible">#REF!</definedName>
    <definedName name="coeff" localSheetId="1">#REF!</definedName>
    <definedName name="coeff">#REF!</definedName>
    <definedName name="MIP" localSheetId="1">#REF!</definedName>
    <definedName name="MIP">#REF!</definedName>
    <definedName name="_xlnm.Print_Area" localSheetId="0">Feuil1!$A$1:$H$63</definedName>
    <definedName name="_xlnm.Print_Area" localSheetId="1">Proposition!$A$1:$H$63</definedName>
  </definedNames>
  <calcPr calcId="145621"/>
</workbook>
</file>

<file path=xl/calcChain.xml><?xml version="1.0" encoding="utf-8"?>
<calcChain xmlns="http://schemas.openxmlformats.org/spreadsheetml/2006/main">
  <c r="C44" i="16" l="1"/>
  <c r="C42" i="16"/>
  <c r="C38" i="16"/>
  <c r="E34" i="16"/>
  <c r="C40" i="16" s="1"/>
  <c r="E30" i="16"/>
  <c r="C60" i="16" s="1"/>
  <c r="C26" i="16"/>
  <c r="E24" i="16"/>
  <c r="E23" i="16"/>
  <c r="E22" i="16"/>
  <c r="E21" i="16"/>
  <c r="E20" i="16"/>
  <c r="E19" i="16"/>
  <c r="E18" i="16"/>
  <c r="C46" i="16" l="1"/>
  <c r="C48" i="16" s="1"/>
  <c r="C55" i="16"/>
  <c r="C62" i="15"/>
  <c r="G57" i="15"/>
  <c r="C55" i="15"/>
  <c r="C53" i="15"/>
  <c r="C48" i="15"/>
  <c r="C44" i="15"/>
  <c r="C42" i="15"/>
  <c r="C40" i="15"/>
  <c r="C38" i="15"/>
  <c r="C26" i="15"/>
  <c r="E34" i="15"/>
  <c r="E30" i="15"/>
  <c r="C53" i="16" l="1"/>
  <c r="G57" i="16" s="1"/>
  <c r="E24" i="15"/>
  <c r="E23" i="15"/>
  <c r="E22" i="15"/>
  <c r="E21" i="15"/>
  <c r="C60" i="15" s="1"/>
  <c r="E20" i="15"/>
  <c r="E19" i="15"/>
  <c r="E18" i="15"/>
  <c r="C62" i="16" l="1"/>
  <c r="C46" i="15"/>
</calcChain>
</file>

<file path=xl/sharedStrings.xml><?xml version="1.0" encoding="utf-8"?>
<sst xmlns="http://schemas.openxmlformats.org/spreadsheetml/2006/main" count="76" uniqueCount="37">
  <si>
    <t>K</t>
  </si>
  <si>
    <t>Fmarge</t>
  </si>
  <si>
    <t>FLUX</t>
  </si>
  <si>
    <t>montant</t>
  </si>
  <si>
    <t>jours</t>
  </si>
  <si>
    <t>MIP</t>
  </si>
  <si>
    <t>DONNEES OPERATIONNELLES</t>
  </si>
  <si>
    <t>EBITDA UKAD moyen 2021-2022</t>
  </si>
  <si>
    <t>EBITDA Ecotit. moyen 2021-2022</t>
  </si>
  <si>
    <t>Volumes UKAD moyen 2021-2022</t>
  </si>
  <si>
    <t>Volumes Ecotit. moyen 2021-2022</t>
  </si>
  <si>
    <t>Fvolume2</t>
  </si>
  <si>
    <t>V2</t>
  </si>
  <si>
    <t>CFPi</t>
  </si>
  <si>
    <t>i</t>
  </si>
  <si>
    <t>CFNi</t>
  </si>
  <si>
    <t>Date d'exercice de l'Option</t>
  </si>
  <si>
    <t>date d'encaissement / décaissement</t>
  </si>
  <si>
    <t>Enc.Act.</t>
  </si>
  <si>
    <t>TRIimpl.</t>
  </si>
  <si>
    <t>HYPOTHESES</t>
  </si>
  <si>
    <t>1.</t>
  </si>
  <si>
    <t>2.</t>
  </si>
  <si>
    <t>DETERMINATION DE V2</t>
  </si>
  <si>
    <t>Date de paiement du prix des Actions</t>
  </si>
  <si>
    <t>Montants Investis</t>
  </si>
  <si>
    <t>Vcible</t>
  </si>
  <si>
    <t>NJP</t>
  </si>
  <si>
    <t>nje</t>
  </si>
  <si>
    <t>3.</t>
  </si>
  <si>
    <t>DETERMINATION DE VR2</t>
  </si>
  <si>
    <t>V2je</t>
  </si>
  <si>
    <t>VcibleE</t>
  </si>
  <si>
    <t>VR2</t>
  </si>
  <si>
    <t>(entrer valeur ci-dessus pour annuler G57)</t>
  </si>
  <si>
    <t>M€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</si>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</sst>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u/>
      <sz val="10"/>
      <color rgb="FFFF000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4" fontId="5" fillId="0" borderId="0" xfId="0" applyNumberFormat="1" applyFont="1"/>
    <xf numFmtId="1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5" fillId="0" borderId="0" xfId="0" applyFont="1"/>
    <xf numFmtId="0" fontId="7" fillId="0" borderId="0" xfId="0" applyFont="1"/>
    <xf numFmtId="14" fontId="8" fillId="0" borderId="0" xfId="0" applyNumberFormat="1" applyFont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7" fillId="0" borderId="0" xfId="0" applyNumberFormat="1" applyFont="1"/>
    <xf numFmtId="164" fontId="1" fillId="0" borderId="0" xfId="0" applyNumberFormat="1" applyFont="1" applyBorder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75"/>
  <sheetViews>
    <sheetView topLeftCell="A28" workbookViewId="0">
      <selection activeCell="J12" sqref="J12"/>
    </sheetView>
    <sheetView topLeftCell="A34" workbookViewId="1"/>
  </sheetViews>
  <sheetFormatPr baseColWidth="10" defaultRowHeight="12.75" x14ac:dyDescent="0.2"/>
  <cols>
    <col min="2" max="2" width="32.28515625" customWidth="1"/>
    <col min="4" max="4" width="7.7109375" customWidth="1"/>
    <col min="5" max="5" width="6.85546875" customWidth="1"/>
    <col min="6" max="6" width="4.7109375" customWidth="1"/>
    <col min="9" max="9" width="4.7109375" customWidth="1"/>
    <col min="12" max="12" width="5.5703125" customWidth="1"/>
    <col min="13" max="13" width="10.85546875" customWidth="1"/>
    <col min="14" max="14" width="16.42578125" customWidth="1"/>
  </cols>
  <sheetData>
    <row r="3" spans="1:5" x14ac:dyDescent="0.2">
      <c r="A3" s="17" t="s">
        <v>21</v>
      </c>
      <c r="B3" s="13" t="s">
        <v>20</v>
      </c>
    </row>
    <row r="4" spans="1:5" x14ac:dyDescent="0.2">
      <c r="B4" s="13"/>
    </row>
    <row r="5" spans="1:5" x14ac:dyDescent="0.2">
      <c r="B5" s="1" t="s">
        <v>6</v>
      </c>
    </row>
    <row r="6" spans="1:5" x14ac:dyDescent="0.2">
      <c r="C6" s="8"/>
    </row>
    <row r="7" spans="1:5" x14ac:dyDescent="0.2">
      <c r="B7" s="1" t="s">
        <v>7</v>
      </c>
      <c r="C7">
        <v>33</v>
      </c>
    </row>
    <row r="8" spans="1:5" x14ac:dyDescent="0.2">
      <c r="B8" s="1" t="s">
        <v>8</v>
      </c>
      <c r="C8">
        <v>7.6</v>
      </c>
    </row>
    <row r="9" spans="1:5" x14ac:dyDescent="0.2">
      <c r="B9" s="1" t="s">
        <v>9</v>
      </c>
      <c r="C9">
        <v>9500</v>
      </c>
    </row>
    <row r="10" spans="1:5" x14ac:dyDescent="0.2">
      <c r="B10" s="1" t="s">
        <v>10</v>
      </c>
      <c r="C10">
        <v>2500</v>
      </c>
    </row>
    <row r="12" spans="1:5" x14ac:dyDescent="0.2">
      <c r="B12" s="1"/>
    </row>
    <row r="13" spans="1:5" x14ac:dyDescent="0.2">
      <c r="B13" s="15" t="s">
        <v>2</v>
      </c>
    </row>
    <row r="14" spans="1:5" x14ac:dyDescent="0.2">
      <c r="C14" s="2" t="s">
        <v>13</v>
      </c>
      <c r="D14" s="6" t="s">
        <v>15</v>
      </c>
      <c r="E14" s="2" t="s">
        <v>14</v>
      </c>
    </row>
    <row r="15" spans="1:5" x14ac:dyDescent="0.2">
      <c r="A15" s="29" t="s">
        <v>17</v>
      </c>
      <c r="B15" s="29"/>
      <c r="C15" s="9" t="s">
        <v>3</v>
      </c>
      <c r="D15" s="9" t="s">
        <v>3</v>
      </c>
      <c r="E15" s="9" t="s">
        <v>4</v>
      </c>
    </row>
    <row r="17" spans="1:15" x14ac:dyDescent="0.2">
      <c r="B17" s="4">
        <v>41791</v>
      </c>
      <c r="C17">
        <v>2.375</v>
      </c>
      <c r="E17">
        <v>0</v>
      </c>
    </row>
    <row r="18" spans="1:15" x14ac:dyDescent="0.2">
      <c r="B18" s="4">
        <v>42156</v>
      </c>
      <c r="C18">
        <v>2.375</v>
      </c>
      <c r="E18">
        <f>B18-B17</f>
        <v>365</v>
      </c>
    </row>
    <row r="19" spans="1:15" x14ac:dyDescent="0.2">
      <c r="B19" s="4">
        <v>42370</v>
      </c>
      <c r="C19">
        <v>4.75</v>
      </c>
      <c r="E19">
        <f>B19-B17</f>
        <v>579</v>
      </c>
    </row>
    <row r="20" spans="1:15" x14ac:dyDescent="0.2">
      <c r="B20" s="4">
        <v>43252</v>
      </c>
      <c r="C20">
        <v>4.5</v>
      </c>
      <c r="E20">
        <f>B20-B17</f>
        <v>1461</v>
      </c>
      <c r="G20" s="1"/>
    </row>
    <row r="21" spans="1:15" x14ac:dyDescent="0.2">
      <c r="B21" s="4">
        <v>43831</v>
      </c>
      <c r="D21">
        <v>-0.4</v>
      </c>
      <c r="E21">
        <f>B21-B17</f>
        <v>2040</v>
      </c>
    </row>
    <row r="22" spans="1:15" x14ac:dyDescent="0.2">
      <c r="B22" s="4">
        <v>44197</v>
      </c>
      <c r="D22">
        <v>-0.6</v>
      </c>
      <c r="E22">
        <f>B22-B17</f>
        <v>2406</v>
      </c>
    </row>
    <row r="23" spans="1:15" x14ac:dyDescent="0.2">
      <c r="B23" s="4">
        <v>44562</v>
      </c>
      <c r="D23">
        <v>-1</v>
      </c>
      <c r="E23">
        <f>B23-B17</f>
        <v>2771</v>
      </c>
    </row>
    <row r="24" spans="1:15" x14ac:dyDescent="0.2">
      <c r="B24" s="4">
        <v>44927</v>
      </c>
      <c r="D24">
        <v>-1</v>
      </c>
      <c r="E24">
        <f>B24-B17</f>
        <v>3136</v>
      </c>
      <c r="O24" s="3"/>
    </row>
    <row r="25" spans="1:15" x14ac:dyDescent="0.2">
      <c r="B25" s="4"/>
      <c r="O25" s="3"/>
    </row>
    <row r="26" spans="1:15" x14ac:dyDescent="0.2">
      <c r="B26" s="19" t="s">
        <v>25</v>
      </c>
      <c r="C26" s="3">
        <f>SUM(C17:C24)</f>
        <v>14</v>
      </c>
      <c r="O26" s="3"/>
    </row>
    <row r="27" spans="1:15" x14ac:dyDescent="0.2">
      <c r="B27" s="4"/>
      <c r="O27" s="3"/>
    </row>
    <row r="28" spans="1:15" x14ac:dyDescent="0.2">
      <c r="A28" s="3"/>
      <c r="B28" s="23" t="s">
        <v>16</v>
      </c>
      <c r="O28" s="3"/>
    </row>
    <row r="29" spans="1:15" x14ac:dyDescent="0.2">
      <c r="A29" s="3"/>
      <c r="B29" s="23"/>
      <c r="O29" s="3"/>
    </row>
    <row r="30" spans="1:15" x14ac:dyDescent="0.2">
      <c r="B30" s="4">
        <v>45078</v>
      </c>
      <c r="D30" s="17" t="s">
        <v>28</v>
      </c>
      <c r="E30" s="17">
        <f>B30-B17</f>
        <v>3287</v>
      </c>
      <c r="O30" s="3"/>
    </row>
    <row r="31" spans="1:15" x14ac:dyDescent="0.2">
      <c r="B31" s="4"/>
      <c r="D31" s="17"/>
      <c r="O31" s="3"/>
    </row>
    <row r="32" spans="1:15" x14ac:dyDescent="0.2">
      <c r="A32" s="16"/>
      <c r="B32" s="23" t="s">
        <v>24</v>
      </c>
      <c r="D32" s="17"/>
      <c r="O32" s="3"/>
    </row>
    <row r="33" spans="1:15" x14ac:dyDescent="0.2">
      <c r="A33" s="16"/>
      <c r="B33" s="23"/>
      <c r="D33" s="17"/>
      <c r="O33" s="3"/>
    </row>
    <row r="34" spans="1:15" x14ac:dyDescent="0.2">
      <c r="B34" s="4">
        <v>45444</v>
      </c>
      <c r="D34" s="17" t="s">
        <v>27</v>
      </c>
      <c r="E34" s="1">
        <f>B34-B17</f>
        <v>3653</v>
      </c>
      <c r="O34" s="3"/>
    </row>
    <row r="35" spans="1:15" x14ac:dyDescent="0.2">
      <c r="B35" s="4"/>
      <c r="O35" s="3"/>
    </row>
    <row r="36" spans="1:15" x14ac:dyDescent="0.2">
      <c r="A36" s="17" t="s">
        <v>22</v>
      </c>
      <c r="B36" s="18" t="s">
        <v>23</v>
      </c>
      <c r="C36" s="1"/>
      <c r="O36" s="3"/>
    </row>
    <row r="38" spans="1:15" x14ac:dyDescent="0.2">
      <c r="B38" s="1" t="s">
        <v>5</v>
      </c>
      <c r="C38" s="5">
        <f>SUM(C17:C24)*0.5575</f>
        <v>7.8049999999999997</v>
      </c>
      <c r="D38" s="1"/>
      <c r="N38" s="13"/>
    </row>
    <row r="39" spans="1:15" x14ac:dyDescent="0.2">
      <c r="B39" s="1"/>
      <c r="C39" s="1"/>
      <c r="D39" s="1"/>
      <c r="N39" s="13"/>
    </row>
    <row r="40" spans="1:15" x14ac:dyDescent="0.2">
      <c r="B40" s="1" t="s">
        <v>26</v>
      </c>
      <c r="C40" s="5">
        <f>((1.113)^(E34/365))*(C17+(C18/1.113^(E18/365))+(C19/1.113^(E19/365))+(C20/1.113^(E20/365)))</f>
        <v>33.426043246914126</v>
      </c>
      <c r="D40" s="1"/>
      <c r="N40" s="13"/>
    </row>
    <row r="41" spans="1:15" x14ac:dyDescent="0.2">
      <c r="B41" s="1"/>
      <c r="C41" s="1"/>
      <c r="D41" s="1"/>
      <c r="N41" s="13"/>
    </row>
    <row r="42" spans="1:15" x14ac:dyDescent="0.2">
      <c r="B42" s="1" t="s">
        <v>11</v>
      </c>
      <c r="C42" s="5">
        <f>(2/3)*(C10-1530)/(4000-1530)+(1/3)*(C9-1530)/(14000-1530)</f>
        <v>0.47485300754198734</v>
      </c>
      <c r="D42" s="1"/>
      <c r="N42" s="13"/>
    </row>
    <row r="43" spans="1:15" x14ac:dyDescent="0.2">
      <c r="C43" s="1"/>
      <c r="D43" s="1"/>
      <c r="N43" s="13"/>
    </row>
    <row r="44" spans="1:15" x14ac:dyDescent="0.2">
      <c r="B44" s="1" t="s">
        <v>1</v>
      </c>
      <c r="C44" s="5">
        <f>(C7+C8)/50.1</f>
        <v>0.81037924151696605</v>
      </c>
      <c r="D44" s="1"/>
      <c r="N44" s="13"/>
    </row>
    <row r="45" spans="1:15" x14ac:dyDescent="0.2">
      <c r="C45" s="1"/>
      <c r="D45" s="1"/>
      <c r="N45" s="13"/>
    </row>
    <row r="46" spans="1:15" x14ac:dyDescent="0.2">
      <c r="B46" s="1" t="s">
        <v>0</v>
      </c>
      <c r="C46" s="5">
        <f>C42*C44</f>
        <v>0.38481102008392587</v>
      </c>
      <c r="D46" s="1"/>
      <c r="N46" s="13"/>
    </row>
    <row r="47" spans="1:15" x14ac:dyDescent="0.2">
      <c r="B47" s="1"/>
      <c r="C47" s="5"/>
      <c r="D47" s="1"/>
      <c r="N47" s="13"/>
    </row>
    <row r="48" spans="1:15" x14ac:dyDescent="0.2">
      <c r="B48" s="7" t="s">
        <v>12</v>
      </c>
      <c r="C48" s="20">
        <f>C38+(C40-C38)*C46</f>
        <v>17.664259787459407</v>
      </c>
      <c r="D48" s="1"/>
      <c r="N48" s="13"/>
    </row>
    <row r="49" spans="1:16" x14ac:dyDescent="0.2">
      <c r="B49" s="1"/>
      <c r="C49" s="5"/>
      <c r="D49" s="1"/>
      <c r="N49" s="13"/>
    </row>
    <row r="50" spans="1:16" x14ac:dyDescent="0.2">
      <c r="B50" s="1"/>
      <c r="C50" s="5"/>
      <c r="D50" s="1"/>
      <c r="N50" s="13"/>
    </row>
    <row r="51" spans="1:16" x14ac:dyDescent="0.2">
      <c r="A51" s="17" t="s">
        <v>29</v>
      </c>
      <c r="B51" s="21" t="s">
        <v>30</v>
      </c>
      <c r="C51" s="5"/>
      <c r="D51" s="1"/>
      <c r="N51" s="13"/>
    </row>
    <row r="52" spans="1:16" x14ac:dyDescent="0.2">
      <c r="A52" s="17"/>
      <c r="B52" s="21"/>
      <c r="C52" s="5"/>
      <c r="D52" s="1"/>
      <c r="N52" s="13"/>
    </row>
    <row r="53" spans="1:16" x14ac:dyDescent="0.2">
      <c r="A53" s="17"/>
      <c r="B53" s="1" t="s">
        <v>31</v>
      </c>
      <c r="C53" s="5">
        <f>C38+(C55-C38)*C46</f>
        <v>16.35495300581109</v>
      </c>
      <c r="D53" s="1"/>
      <c r="N53" s="13"/>
    </row>
    <row r="54" spans="1:16" x14ac:dyDescent="0.2">
      <c r="A54" s="17"/>
      <c r="B54" s="21"/>
      <c r="C54" s="5"/>
      <c r="D54" s="1"/>
      <c r="N54" s="13"/>
    </row>
    <row r="55" spans="1:16" x14ac:dyDescent="0.2">
      <c r="B55" s="1" t="s">
        <v>32</v>
      </c>
      <c r="C55" s="5">
        <f>((1.113)^(E30/365))*(C17+(C18/1.113^(E18/365))+(C19/1.113^(E19/365))+(C20/1.113^(E20/365)))</f>
        <v>30.023576286995052</v>
      </c>
      <c r="M55" s="10"/>
      <c r="N55" s="14"/>
      <c r="O55" s="14"/>
      <c r="P55" s="3"/>
    </row>
    <row r="56" spans="1:16" x14ac:dyDescent="0.2">
      <c r="B56" s="1"/>
      <c r="C56" s="24"/>
      <c r="M56" s="10"/>
      <c r="N56" s="14"/>
      <c r="O56" s="14"/>
      <c r="P56" s="3"/>
    </row>
    <row r="57" spans="1:16" x14ac:dyDescent="0.2">
      <c r="B57" s="1" t="s">
        <v>19</v>
      </c>
      <c r="C57" s="27">
        <v>2.23E-2</v>
      </c>
      <c r="D57" s="11"/>
      <c r="E57" s="12"/>
      <c r="G57" s="3">
        <f>(C17+(C18/(1+C57)^(E18/365))+(C19/(1+C57)^(E19/365))+(C20/(1+C57)^(E20/365)))-C53/(1+C57)^(E30/365)</f>
        <v>-4.1991101311165124E-3</v>
      </c>
      <c r="H57" s="5"/>
      <c r="I57" s="5"/>
      <c r="J57" s="5"/>
      <c r="K57" s="5"/>
      <c r="M57" s="10"/>
      <c r="N57" s="10"/>
      <c r="O57" s="1"/>
      <c r="P57" s="3"/>
    </row>
    <row r="58" spans="1:16" x14ac:dyDescent="0.2">
      <c r="B58" s="3"/>
      <c r="C58" s="25" t="s">
        <v>34</v>
      </c>
      <c r="D58" s="4"/>
      <c r="G58" s="1"/>
      <c r="H58" s="5"/>
      <c r="I58" s="5"/>
      <c r="J58" s="5"/>
      <c r="K58" s="5"/>
      <c r="M58" s="10"/>
      <c r="N58" s="10"/>
      <c r="O58" s="1"/>
      <c r="P58" s="3"/>
    </row>
    <row r="59" spans="1:16" x14ac:dyDescent="0.2">
      <c r="C59" s="24"/>
    </row>
    <row r="60" spans="1:16" x14ac:dyDescent="0.2">
      <c r="B60" s="1" t="s">
        <v>18</v>
      </c>
      <c r="C60" s="5">
        <f>-((1+C57)^(E30/365))*(D21/(1+C57)^(E21/365)+(D22/(1+C57)^(E22/365))+(D23/(1+C57)^(E23/365))+(D24/(1+C57)^(E24/365)))</f>
        <v>3.1049464334416341</v>
      </c>
    </row>
    <row r="61" spans="1:16" x14ac:dyDescent="0.2">
      <c r="B61" s="1"/>
      <c r="C61" s="5"/>
    </row>
    <row r="62" spans="1:16" x14ac:dyDescent="0.2">
      <c r="B62" s="22" t="s">
        <v>33</v>
      </c>
      <c r="C62" s="26">
        <f>C48-(C60*C48/C53)</f>
        <v>14.310744775403366</v>
      </c>
    </row>
    <row r="65" spans="4:5" x14ac:dyDescent="0.2">
      <c r="D65" s="8"/>
      <c r="E65" s="8"/>
    </row>
    <row r="71" spans="4:5" x14ac:dyDescent="0.2">
      <c r="D71" s="5"/>
      <c r="E71" s="5"/>
    </row>
    <row r="72" spans="4:5" x14ac:dyDescent="0.2">
      <c r="D72" s="1"/>
      <c r="E72" s="1"/>
    </row>
    <row r="73" spans="4:5" x14ac:dyDescent="0.2">
      <c r="D73" s="5"/>
      <c r="E73" s="5"/>
    </row>
    <row r="74" spans="4:5" x14ac:dyDescent="0.2">
      <c r="D74" s="1"/>
      <c r="E74" s="1"/>
    </row>
    <row r="75" spans="4:5" x14ac:dyDescent="0.2">
      <c r="D75" s="5"/>
      <c r="E75" s="5"/>
    </row>
  </sheetData>
  <mergeCells count="1">
    <mergeCell ref="A15:B15"/>
  </mergeCells>
  <pageMargins left="0.7" right="0.7" top="0.75" bottom="0.75" header="0.3" footer="0.3"/>
  <pageSetup paperSize="9" scale="91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75"/>
  <sheetViews>
    <sheetView tabSelected="1" workbookViewId="0">
      <selection activeCell="H33" sqref="H33"/>
    </sheetView>
    <sheetView tabSelected="1" workbookViewId="1">
      <selection activeCell="H33" sqref="H33"/>
    </sheetView>
  </sheetViews>
  <sheetFormatPr baseColWidth="10" defaultRowHeight="12.75" x14ac:dyDescent="0.2"/>
  <cols>
    <col min="2" max="2" width="32.28515625" customWidth="1"/>
    <col min="4" max="4" width="7.7109375" customWidth="1"/>
    <col min="5" max="5" width="10.85546875" customWidth="1"/>
    <col min="6" max="6" width="4.7109375" customWidth="1"/>
    <col min="9" max="9" width="4.7109375" customWidth="1"/>
    <col min="12" max="12" width="5.5703125" customWidth="1"/>
    <col min="13" max="13" width="10.85546875" customWidth="1"/>
    <col min="14" max="14" width="16.42578125" customWidth="1"/>
  </cols>
  <sheetData>
    <row r="3" spans="1:5" x14ac:dyDescent="0.2">
      <c r="A3" s="17" t="s">
        <v>21</v>
      </c>
      <c r="B3" s="13" t="s">
        <v>20</v>
      </c>
    </row>
    <row r="4" spans="1:5" x14ac:dyDescent="0.2">
      <c r="B4" s="13"/>
    </row>
    <row r="5" spans="1:5" x14ac:dyDescent="0.2">
      <c r="B5" s="1" t="s">
        <v>6</v>
      </c>
    </row>
    <row r="6" spans="1:5" x14ac:dyDescent="0.2">
      <c r="C6" s="8"/>
    </row>
    <row r="7" spans="1:5" x14ac:dyDescent="0.2">
      <c r="B7" s="1" t="s">
        <v>7</v>
      </c>
      <c r="C7" s="28">
        <v>29.2</v>
      </c>
      <c r="D7" t="s">
        <v>35</v>
      </c>
    </row>
    <row r="8" spans="1:5" x14ac:dyDescent="0.2">
      <c r="B8" s="1" t="s">
        <v>8</v>
      </c>
      <c r="C8">
        <v>11.33</v>
      </c>
      <c r="D8" t="s">
        <v>35</v>
      </c>
    </row>
    <row r="9" spans="1:5" x14ac:dyDescent="0.2">
      <c r="B9" s="1" t="s">
        <v>9</v>
      </c>
      <c r="C9">
        <v>10500</v>
      </c>
      <c r="D9" t="s">
        <v>36</v>
      </c>
    </row>
    <row r="10" spans="1:5" x14ac:dyDescent="0.2">
      <c r="B10" s="1" t="s">
        <v>10</v>
      </c>
      <c r="C10">
        <v>3500</v>
      </c>
      <c r="D10" t="s">
        <v>36</v>
      </c>
    </row>
    <row r="12" spans="1:5" x14ac:dyDescent="0.2">
      <c r="B12" s="1"/>
    </row>
    <row r="13" spans="1:5" x14ac:dyDescent="0.2">
      <c r="B13" s="15" t="s">
        <v>2</v>
      </c>
    </row>
    <row r="14" spans="1:5" x14ac:dyDescent="0.2">
      <c r="C14" s="6" t="s">
        <v>13</v>
      </c>
      <c r="D14" s="6" t="s">
        <v>15</v>
      </c>
      <c r="E14" s="6" t="s">
        <v>14</v>
      </c>
    </row>
    <row r="15" spans="1:5" x14ac:dyDescent="0.2">
      <c r="A15" s="29" t="s">
        <v>17</v>
      </c>
      <c r="B15" s="29"/>
      <c r="C15" s="9" t="s">
        <v>3</v>
      </c>
      <c r="D15" s="9" t="s">
        <v>3</v>
      </c>
      <c r="E15" s="9" t="s">
        <v>4</v>
      </c>
    </row>
    <row r="17" spans="1:15" x14ac:dyDescent="0.2">
      <c r="B17" s="4">
        <v>41791</v>
      </c>
      <c r="C17">
        <v>2.5</v>
      </c>
      <c r="E17">
        <v>0</v>
      </c>
    </row>
    <row r="18" spans="1:15" x14ac:dyDescent="0.2">
      <c r="B18" s="4">
        <v>42156</v>
      </c>
      <c r="C18">
        <v>2.5</v>
      </c>
      <c r="E18">
        <f>B18-B17</f>
        <v>365</v>
      </c>
    </row>
    <row r="19" spans="1:15" x14ac:dyDescent="0.2">
      <c r="B19" s="4">
        <v>42370</v>
      </c>
      <c r="C19">
        <v>5</v>
      </c>
      <c r="E19">
        <f>B19-B17</f>
        <v>579</v>
      </c>
    </row>
    <row r="20" spans="1:15" x14ac:dyDescent="0.2">
      <c r="B20" s="4">
        <v>43252</v>
      </c>
      <c r="C20">
        <v>4.5</v>
      </c>
      <c r="E20">
        <f>B20-B17</f>
        <v>1461</v>
      </c>
      <c r="G20" s="1"/>
    </row>
    <row r="21" spans="1:15" x14ac:dyDescent="0.2">
      <c r="B21" s="4">
        <v>43831</v>
      </c>
      <c r="D21">
        <v>-0.4</v>
      </c>
      <c r="E21">
        <f>B21-B17</f>
        <v>2040</v>
      </c>
    </row>
    <row r="22" spans="1:15" x14ac:dyDescent="0.2">
      <c r="B22" s="4">
        <v>44197</v>
      </c>
      <c r="D22">
        <v>-0.6</v>
      </c>
      <c r="E22">
        <f>B22-B17</f>
        <v>2406</v>
      </c>
    </row>
    <row r="23" spans="1:15" x14ac:dyDescent="0.2">
      <c r="B23" s="4">
        <v>44562</v>
      </c>
      <c r="D23">
        <v>-1</v>
      </c>
      <c r="E23">
        <f>B23-B17</f>
        <v>2771</v>
      </c>
    </row>
    <row r="24" spans="1:15" x14ac:dyDescent="0.2">
      <c r="B24" s="4">
        <v>44927</v>
      </c>
      <c r="D24">
        <v>-1</v>
      </c>
      <c r="E24">
        <f>B24-B17</f>
        <v>3136</v>
      </c>
      <c r="O24" s="3"/>
    </row>
    <row r="25" spans="1:15" x14ac:dyDescent="0.2">
      <c r="B25" s="4"/>
      <c r="O25" s="3"/>
    </row>
    <row r="26" spans="1:15" x14ac:dyDescent="0.2">
      <c r="B26" s="19" t="s">
        <v>25</v>
      </c>
      <c r="C26" s="3">
        <f>SUM(C17:C24)</f>
        <v>14.5</v>
      </c>
      <c r="O26" s="3"/>
    </row>
    <row r="27" spans="1:15" x14ac:dyDescent="0.2">
      <c r="B27" s="4"/>
      <c r="O27" s="3"/>
    </row>
    <row r="28" spans="1:15" x14ac:dyDescent="0.2">
      <c r="A28" s="3"/>
      <c r="B28" s="23" t="s">
        <v>16</v>
      </c>
      <c r="O28" s="3"/>
    </row>
    <row r="29" spans="1:15" x14ac:dyDescent="0.2">
      <c r="A29" s="3"/>
      <c r="B29" s="23"/>
      <c r="O29" s="3"/>
    </row>
    <row r="30" spans="1:15" x14ac:dyDescent="0.2">
      <c r="B30" s="4">
        <v>45078</v>
      </c>
      <c r="D30" s="17" t="s">
        <v>28</v>
      </c>
      <c r="E30" s="17">
        <f>B30-B17</f>
        <v>3287</v>
      </c>
      <c r="O30" s="3"/>
    </row>
    <row r="31" spans="1:15" x14ac:dyDescent="0.2">
      <c r="B31" s="4"/>
      <c r="D31" s="17"/>
      <c r="O31" s="3"/>
    </row>
    <row r="32" spans="1:15" x14ac:dyDescent="0.2">
      <c r="A32" s="16"/>
      <c r="B32" s="23" t="s">
        <v>24</v>
      </c>
      <c r="D32" s="17"/>
      <c r="O32" s="3"/>
    </row>
    <row r="33" spans="1:15" x14ac:dyDescent="0.2">
      <c r="A33" s="16"/>
      <c r="B33" s="23"/>
      <c r="D33" s="17"/>
      <c r="O33" s="3"/>
    </row>
    <row r="34" spans="1:15" x14ac:dyDescent="0.2">
      <c r="B34" s="4">
        <v>45658</v>
      </c>
      <c r="D34" s="17" t="s">
        <v>27</v>
      </c>
      <c r="E34" s="1">
        <f>B34-B17</f>
        <v>3867</v>
      </c>
      <c r="O34" s="3"/>
    </row>
    <row r="35" spans="1:15" x14ac:dyDescent="0.2">
      <c r="B35" s="4"/>
      <c r="O35" s="3"/>
    </row>
    <row r="36" spans="1:15" x14ac:dyDescent="0.2">
      <c r="A36" s="17" t="s">
        <v>22</v>
      </c>
      <c r="B36" s="18" t="s">
        <v>23</v>
      </c>
      <c r="C36" s="1"/>
      <c r="O36" s="3"/>
    </row>
    <row r="38" spans="1:15" x14ac:dyDescent="0.2">
      <c r="B38" s="1" t="s">
        <v>5</v>
      </c>
      <c r="C38" s="5">
        <f>SUM(C17:C24)*0.5575</f>
        <v>8.0837500000000002</v>
      </c>
      <c r="D38" s="1"/>
      <c r="N38" s="13"/>
    </row>
    <row r="39" spans="1:15" x14ac:dyDescent="0.2">
      <c r="B39" s="1"/>
      <c r="C39" s="1"/>
      <c r="D39" s="1"/>
      <c r="N39" s="13"/>
    </row>
    <row r="40" spans="1:15" x14ac:dyDescent="0.2">
      <c r="B40" s="1" t="s">
        <v>26</v>
      </c>
      <c r="C40" s="5">
        <f>((1.113)^(E34/365))*(C17+(C18/1.113^(E18/365))+(C19/1.113^(E19/365))+(C20/1.113^(E20/365)))</f>
        <v>36.984965764535268</v>
      </c>
      <c r="D40" s="1"/>
      <c r="N40" s="13"/>
    </row>
    <row r="41" spans="1:15" x14ac:dyDescent="0.2">
      <c r="B41" s="1"/>
      <c r="C41" s="1"/>
      <c r="D41" s="1"/>
      <c r="N41" s="13"/>
    </row>
    <row r="42" spans="1:15" x14ac:dyDescent="0.2">
      <c r="B42" s="1" t="s">
        <v>11</v>
      </c>
      <c r="C42" s="5">
        <f>(2/3)*(C10-1530)/(4000-1530)+(1/3)*(C9-1530)/(14000-1530)</f>
        <v>0.77148936124160872</v>
      </c>
      <c r="D42" s="1"/>
      <c r="N42" s="13"/>
    </row>
    <row r="43" spans="1:15" x14ac:dyDescent="0.2">
      <c r="C43" s="1"/>
      <c r="D43" s="1"/>
      <c r="N43" s="13"/>
    </row>
    <row r="44" spans="1:15" x14ac:dyDescent="0.2">
      <c r="B44" s="1" t="s">
        <v>1</v>
      </c>
      <c r="C44" s="5">
        <f>(C7+C8)/50.1</f>
        <v>0.80898203592814366</v>
      </c>
      <c r="D44" s="1"/>
      <c r="N44" s="13"/>
    </row>
    <row r="45" spans="1:15" x14ac:dyDescent="0.2">
      <c r="C45" s="1"/>
      <c r="D45" s="1"/>
      <c r="N45" s="13"/>
    </row>
    <row r="46" spans="1:15" x14ac:dyDescent="0.2">
      <c r="B46" s="1" t="s">
        <v>0</v>
      </c>
      <c r="C46" s="5">
        <f>C42*C44</f>
        <v>0.62412103415413966</v>
      </c>
      <c r="D46" s="1"/>
      <c r="N46" s="13"/>
    </row>
    <row r="47" spans="1:15" x14ac:dyDescent="0.2">
      <c r="B47" s="1"/>
      <c r="C47" s="5"/>
      <c r="D47" s="1"/>
      <c r="N47" s="13"/>
    </row>
    <row r="48" spans="1:15" x14ac:dyDescent="0.2">
      <c r="B48" s="7" t="s">
        <v>12</v>
      </c>
      <c r="C48" s="20">
        <f>C38+(C40-C38)*C46</f>
        <v>26.121606671273675</v>
      </c>
      <c r="D48" s="1"/>
      <c r="N48" s="13"/>
    </row>
    <row r="49" spans="1:16" x14ac:dyDescent="0.2">
      <c r="B49" s="1"/>
      <c r="C49" s="5"/>
      <c r="D49" s="1"/>
      <c r="N49" s="13"/>
    </row>
    <row r="50" spans="1:16" x14ac:dyDescent="0.2">
      <c r="B50" s="1"/>
      <c r="C50" s="5"/>
      <c r="D50" s="1"/>
      <c r="N50" s="13"/>
    </row>
    <row r="51" spans="1:16" x14ac:dyDescent="0.2">
      <c r="A51" s="17" t="s">
        <v>29</v>
      </c>
      <c r="B51" s="21" t="s">
        <v>30</v>
      </c>
      <c r="C51" s="5"/>
      <c r="D51" s="1"/>
      <c r="N51" s="13"/>
    </row>
    <row r="52" spans="1:16" x14ac:dyDescent="0.2">
      <c r="A52" s="17"/>
      <c r="B52" s="21"/>
      <c r="C52" s="5"/>
      <c r="D52" s="1"/>
      <c r="N52" s="13"/>
    </row>
    <row r="53" spans="1:16" x14ac:dyDescent="0.2">
      <c r="A53" s="17"/>
      <c r="B53" s="1" t="s">
        <v>31</v>
      </c>
      <c r="C53" s="5">
        <f>C38+(C55-C38)*C46</f>
        <v>22.51054533794872</v>
      </c>
      <c r="D53" s="1"/>
      <c r="N53" s="13"/>
    </row>
    <row r="54" spans="1:16" x14ac:dyDescent="0.2">
      <c r="A54" s="17"/>
      <c r="B54" s="21"/>
      <c r="C54" s="5"/>
      <c r="D54" s="1"/>
      <c r="N54" s="13"/>
    </row>
    <row r="55" spans="1:16" x14ac:dyDescent="0.2">
      <c r="B55" s="1" t="s">
        <v>32</v>
      </c>
      <c r="C55" s="5">
        <f>((1.113)^(E30/365))*(C17+(C18/1.113^(E18/365))+(C19/1.113^(E19/365))+(C20/1.113^(E20/365)))</f>
        <v>31.199130749025876</v>
      </c>
      <c r="M55" s="10"/>
      <c r="N55" s="14"/>
      <c r="O55" s="14"/>
      <c r="P55" s="3"/>
    </row>
    <row r="56" spans="1:16" x14ac:dyDescent="0.2">
      <c r="B56" s="1"/>
      <c r="C56" s="24"/>
      <c r="M56" s="10"/>
      <c r="N56" s="14"/>
      <c r="O56" s="14"/>
      <c r="P56" s="3"/>
    </row>
    <row r="57" spans="1:16" x14ac:dyDescent="0.2">
      <c r="B57" s="1" t="s">
        <v>19</v>
      </c>
      <c r="C57" s="27">
        <v>6.3811706504716403E-2</v>
      </c>
      <c r="D57" s="11"/>
      <c r="E57" s="12"/>
      <c r="G57" s="3">
        <f>(C17+(C18/(1+C57)^(E18/365))+(C19/(1+C57)^(E19/365))+(C20/(1+C57)^(E20/365)))-C53/(1+C57)^(E30/365)</f>
        <v>-3.0005032042623725E-4</v>
      </c>
      <c r="H57" s="5"/>
      <c r="I57" s="5"/>
      <c r="J57" s="5"/>
      <c r="K57" s="5"/>
      <c r="M57" s="10"/>
      <c r="N57" s="10"/>
      <c r="O57" s="1"/>
      <c r="P57" s="3"/>
    </row>
    <row r="58" spans="1:16" x14ac:dyDescent="0.2">
      <c r="B58" s="3"/>
      <c r="C58" s="25" t="s">
        <v>34</v>
      </c>
      <c r="D58" s="4"/>
      <c r="G58" s="1"/>
      <c r="H58" s="5"/>
      <c r="I58" s="5"/>
      <c r="J58" s="5"/>
      <c r="K58" s="5"/>
      <c r="M58" s="10"/>
      <c r="N58" s="10"/>
      <c r="O58" s="1"/>
      <c r="P58" s="3"/>
    </row>
    <row r="59" spans="1:16" x14ac:dyDescent="0.2">
      <c r="C59" s="24"/>
    </row>
    <row r="60" spans="1:16" x14ac:dyDescent="0.2">
      <c r="B60" s="1" t="s">
        <v>18</v>
      </c>
      <c r="C60" s="5">
        <f>-((1+C57)^(E30/365))*(D21/(1+C57)^(E21/365)+(D22/(1+C57)^(E22/365))+(D23/(1+C57)^(E23/365))+(D24/(1+C57)^(E24/365)))</f>
        <v>3.308056426425801</v>
      </c>
    </row>
    <row r="61" spans="1:16" x14ac:dyDescent="0.2">
      <c r="B61" s="1"/>
      <c r="C61" s="5"/>
    </row>
    <row r="62" spans="1:16" x14ac:dyDescent="0.2">
      <c r="B62" s="22" t="s">
        <v>33</v>
      </c>
      <c r="C62" s="26">
        <f>C48-(C60*C48/C53)</f>
        <v>22.282883640792519</v>
      </c>
      <c r="E62" s="24"/>
    </row>
    <row r="65" spans="4:5" x14ac:dyDescent="0.2">
      <c r="D65" s="8"/>
      <c r="E65" s="8"/>
    </row>
    <row r="71" spans="4:5" x14ac:dyDescent="0.2">
      <c r="D71" s="5"/>
      <c r="E71" s="5"/>
    </row>
    <row r="72" spans="4:5" x14ac:dyDescent="0.2">
      <c r="D72" s="1"/>
      <c r="E72" s="1"/>
    </row>
    <row r="73" spans="4:5" x14ac:dyDescent="0.2">
      <c r="D73" s="5"/>
      <c r="E73" s="5"/>
    </row>
    <row r="74" spans="4:5" x14ac:dyDescent="0.2">
      <c r="D74" s="1"/>
      <c r="E74" s="1"/>
    </row>
    <row r="75" spans="4:5" x14ac:dyDescent="0.2">
      <c r="D75" s="5"/>
      <c r="E75" s="5"/>
    </row>
  </sheetData>
  <mergeCells count="1">
    <mergeCell ref="A15:B15"/>
  </mergeCells>
  <pageMargins left="0.7" right="0.7" top="0.75" bottom="0.75" header="0.3" footer="0.3"/>
  <pageSetup paperSize="9" scale="9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Proposition</vt:lpstr>
      <vt:lpstr>Feuil1!Zone_d_impression</vt:lpstr>
      <vt:lpstr>Proposition!Zone_d_impression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ALLIER</dc:creator>
  <cp:lastModifiedBy>Julien Mougel</cp:lastModifiedBy>
  <cp:lastPrinted>2014-01-15T15:57:01Z</cp:lastPrinted>
  <dcterms:created xsi:type="dcterms:W3CDTF">2013-02-19T15:25:18Z</dcterms:created>
  <dcterms:modified xsi:type="dcterms:W3CDTF">2014-01-16T11:16:07Z</dcterms:modified>
</cp:coreProperties>
</file>